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Shared drives\Diversa TTCSL\CompanyData\Corporate Super\Funds Listing\Smart Save (OneSuper)\PHDs\20220630\Uploads\"/>
    </mc:Choice>
  </mc:AlternateContent>
  <xr:revisionPtr revIDLastSave="0" documentId="13_ncr:1_{63CACDEC-F92B-46E6-B7FC-F257171575BA}" xr6:coauthVersionLast="47" xr6:coauthVersionMax="47" xr10:uidLastSave="{00000000-0000-0000-0000-000000000000}"/>
  <bookViews>
    <workbookView xWindow="-120" yWindow="-120" windowWidth="29040" windowHeight="15840" tabRatio="772" xr2:uid="{00000000-000D-0000-FFFF-FFFF00000000}"/>
  </bookViews>
  <sheets>
    <sheet name="Explanatory Notes" sheetId="3" r:id="rId1"/>
    <sheet name="YourChoice Cash Pens" sheetId="23" state="hidden" r:id="rId2"/>
    <sheet name="YourChoice Moderate Pens" sheetId="24" state="hidden" r:id="rId3"/>
    <sheet name="YourChoice Growth Pens" sheetId="26" state="hidden" r:id="rId4"/>
    <sheet name="YourChoice High Growth Pens" sheetId="27" state="hidden" r:id="rId5"/>
    <sheet name="Allan Gray Direct Managed Funds" sheetId="36" r:id="rId6"/>
    <sheet name="Allan Gray Direct Equities" sheetId="38" r:id="rId7"/>
    <sheet name="Allan Gray Direct SMA" sheetId="3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7" l="1"/>
  <c r="C11" i="27"/>
  <c r="C12" i="27"/>
  <c r="C9" i="27"/>
  <c r="C10" i="26"/>
  <c r="C11" i="26"/>
  <c r="C9" i="26"/>
  <c r="C10" i="24"/>
  <c r="C11" i="24"/>
  <c r="C12" i="24"/>
  <c r="C9" i="24"/>
  <c r="L63" i="27" l="1"/>
  <c r="L62" i="27"/>
  <c r="L61" i="27"/>
  <c r="L60" i="27"/>
  <c r="L50" i="27"/>
  <c r="L49" i="27"/>
  <c r="L48" i="27"/>
  <c r="L47" i="27"/>
  <c r="L46" i="27"/>
  <c r="L35" i="27"/>
  <c r="L34" i="27"/>
  <c r="L33" i="27"/>
  <c r="L32" i="27"/>
  <c r="L31" i="27"/>
  <c r="L22" i="27"/>
  <c r="L21" i="27"/>
  <c r="L20" i="27"/>
  <c r="L19" i="27"/>
  <c r="L18" i="27"/>
  <c r="L9" i="27"/>
  <c r="L8" i="27"/>
  <c r="L58" i="26"/>
  <c r="L57" i="26"/>
  <c r="L56" i="26"/>
  <c r="L55" i="26"/>
  <c r="L47" i="26"/>
  <c r="L46" i="26"/>
  <c r="L45" i="26"/>
  <c r="L44" i="26"/>
  <c r="L43" i="26"/>
  <c r="L34" i="26"/>
  <c r="L33" i="26"/>
  <c r="L32" i="26"/>
  <c r="L31" i="26"/>
  <c r="L30" i="26"/>
  <c r="L22" i="26"/>
  <c r="L21" i="26"/>
  <c r="L20" i="26"/>
  <c r="L19" i="26"/>
  <c r="L18" i="26"/>
  <c r="L9" i="26"/>
  <c r="L8" i="26"/>
  <c r="L63" i="24"/>
  <c r="L62" i="24"/>
  <c r="L61" i="24"/>
  <c r="L60" i="24"/>
  <c r="L51" i="24"/>
  <c r="L50" i="24"/>
  <c r="L49" i="24"/>
  <c r="L48" i="24"/>
  <c r="L47" i="24"/>
  <c r="L37" i="24"/>
  <c r="L36" i="24"/>
  <c r="L35" i="24"/>
  <c r="L34" i="24"/>
  <c r="L33" i="24"/>
  <c r="L22" i="24"/>
  <c r="L21" i="24"/>
  <c r="L20" i="24"/>
  <c r="L19" i="24"/>
  <c r="L18" i="24"/>
  <c r="L9" i="24"/>
  <c r="L8" i="24"/>
  <c r="L48" i="23"/>
  <c r="L47" i="23"/>
  <c r="L46" i="23"/>
  <c r="L45" i="23"/>
  <c r="L41" i="23"/>
  <c r="L40" i="23"/>
  <c r="L39" i="23"/>
  <c r="L38" i="23"/>
  <c r="L37" i="23"/>
  <c r="L30" i="23"/>
  <c r="L29" i="23"/>
  <c r="L28" i="23"/>
  <c r="L27" i="23"/>
  <c r="L26" i="23"/>
  <c r="L20" i="23"/>
  <c r="L19" i="23"/>
  <c r="L18" i="23"/>
  <c r="L17" i="23"/>
  <c r="L16" i="23"/>
  <c r="L9" i="23"/>
  <c r="L8" i="23"/>
  <c r="H19" i="24"/>
  <c r="H9" i="26"/>
  <c r="H51" i="27"/>
  <c r="H36" i="26"/>
  <c r="H9" i="24"/>
  <c r="H27" i="24"/>
  <c r="H20" i="24"/>
  <c r="H51" i="24"/>
  <c r="H22" i="26"/>
  <c r="H25" i="24"/>
  <c r="H10" i="26"/>
  <c r="H11" i="24"/>
  <c r="H27" i="23"/>
  <c r="H57" i="26"/>
  <c r="H24" i="27"/>
  <c r="H22" i="27"/>
  <c r="H60" i="24"/>
  <c r="H45" i="26"/>
  <c r="H16" i="23"/>
  <c r="H62" i="24"/>
  <c r="H38" i="23"/>
  <c r="H12" i="27"/>
  <c r="H62" i="27"/>
  <c r="H18" i="26"/>
  <c r="H12" i="24"/>
  <c r="H36" i="24"/>
  <c r="H35" i="27"/>
  <c r="H20" i="26"/>
  <c r="H45" i="23"/>
  <c r="H35" i="26"/>
  <c r="H38" i="27"/>
  <c r="H17" i="23"/>
  <c r="H25" i="27"/>
  <c r="H21" i="26"/>
  <c r="H64" i="24"/>
  <c r="H8" i="23"/>
  <c r="H20" i="27"/>
  <c r="H21" i="24"/>
  <c r="H46" i="26"/>
  <c r="H47" i="27"/>
  <c r="H67" i="24"/>
  <c r="H34" i="27"/>
  <c r="H52" i="24"/>
  <c r="H11" i="26"/>
  <c r="H37" i="23"/>
  <c r="H49" i="27"/>
  <c r="H10" i="24"/>
  <c r="H22" i="24"/>
  <c r="H63" i="27"/>
  <c r="H37" i="24"/>
  <c r="H46" i="23"/>
  <c r="H26" i="23"/>
  <c r="H56" i="26"/>
  <c r="H67" i="27"/>
  <c r="H33" i="24"/>
  <c r="H50" i="27"/>
  <c r="G69" i="27" l="1"/>
  <c r="A69" i="27"/>
  <c r="C67" i="27"/>
  <c r="C66" i="27"/>
  <c r="C65" i="27"/>
  <c r="C64" i="27"/>
  <c r="C63" i="27"/>
  <c r="C62" i="27"/>
  <c r="C61" i="27"/>
  <c r="C60" i="27"/>
  <c r="G55" i="27"/>
  <c r="A55" i="27"/>
  <c r="C53" i="27"/>
  <c r="C52" i="27"/>
  <c r="C51" i="27"/>
  <c r="C50" i="27"/>
  <c r="C49" i="27"/>
  <c r="C48" i="27"/>
  <c r="C47" i="27"/>
  <c r="C46" i="27"/>
  <c r="G41" i="27"/>
  <c r="A41" i="27"/>
  <c r="C39" i="27"/>
  <c r="C38" i="27"/>
  <c r="C37" i="27"/>
  <c r="C36" i="27"/>
  <c r="C35" i="27"/>
  <c r="C34" i="27"/>
  <c r="C33" i="27"/>
  <c r="C32" i="27"/>
  <c r="C31" i="27"/>
  <c r="G26" i="27"/>
  <c r="A26" i="27"/>
  <c r="C25" i="27"/>
  <c r="C24" i="27"/>
  <c r="C23" i="27"/>
  <c r="C22" i="27"/>
  <c r="C21" i="27"/>
  <c r="C20" i="27"/>
  <c r="C19" i="27"/>
  <c r="C18" i="27"/>
  <c r="A13" i="27"/>
  <c r="G63" i="26"/>
  <c r="A63" i="26"/>
  <c r="C61" i="26"/>
  <c r="C60" i="26"/>
  <c r="C59" i="26"/>
  <c r="C58" i="26"/>
  <c r="C57" i="26"/>
  <c r="C56" i="26"/>
  <c r="G51" i="26"/>
  <c r="A51" i="26"/>
  <c r="C49" i="26"/>
  <c r="C48" i="26"/>
  <c r="C47" i="26"/>
  <c r="C46" i="26"/>
  <c r="C45" i="26"/>
  <c r="C44" i="26"/>
  <c r="G39" i="26"/>
  <c r="A39" i="26"/>
  <c r="C37" i="26"/>
  <c r="C36" i="26"/>
  <c r="C35" i="26"/>
  <c r="C34" i="26"/>
  <c r="C33" i="26"/>
  <c r="C32" i="26"/>
  <c r="C31" i="26"/>
  <c r="G26" i="26"/>
  <c r="A26" i="26"/>
  <c r="C23" i="26"/>
  <c r="C22" i="26"/>
  <c r="C21" i="26"/>
  <c r="C20" i="26"/>
  <c r="C19" i="26"/>
  <c r="C18" i="26"/>
  <c r="A13" i="26"/>
  <c r="G69" i="24"/>
  <c r="A69" i="24"/>
  <c r="C67" i="24"/>
  <c r="C66" i="24"/>
  <c r="C65" i="24"/>
  <c r="C64" i="24"/>
  <c r="C63" i="24"/>
  <c r="C62" i="24"/>
  <c r="C61" i="24"/>
  <c r="C60" i="24"/>
  <c r="G55" i="24"/>
  <c r="A55" i="24"/>
  <c r="C54" i="24"/>
  <c r="C53" i="24"/>
  <c r="C52" i="24"/>
  <c r="C51" i="24"/>
  <c r="C50" i="24"/>
  <c r="C49" i="24"/>
  <c r="C48" i="24"/>
  <c r="C47" i="24"/>
  <c r="G42" i="24"/>
  <c r="A42" i="24"/>
  <c r="C41" i="24"/>
  <c r="C40" i="24"/>
  <c r="C39" i="24"/>
  <c r="C38" i="24"/>
  <c r="C37" i="24"/>
  <c r="C36" i="24"/>
  <c r="C35" i="24"/>
  <c r="C34" i="24"/>
  <c r="C33" i="24"/>
  <c r="G28" i="24"/>
  <c r="A28" i="24"/>
  <c r="C27" i="24"/>
  <c r="C26" i="24"/>
  <c r="C25" i="24"/>
  <c r="C24" i="24"/>
  <c r="C23" i="24"/>
  <c r="C22" i="24"/>
  <c r="C21" i="24"/>
  <c r="C20" i="24"/>
  <c r="C19" i="24"/>
  <c r="C18" i="24"/>
  <c r="A13" i="24"/>
  <c r="G50" i="23"/>
  <c r="A50" i="23"/>
  <c r="C48" i="23"/>
  <c r="C47" i="23"/>
  <c r="C46" i="23"/>
  <c r="C45" i="23"/>
  <c r="G40" i="23"/>
  <c r="A40" i="23"/>
  <c r="C38" i="23"/>
  <c r="C37" i="23"/>
  <c r="G32" i="23"/>
  <c r="A32" i="23"/>
  <c r="C29" i="23"/>
  <c r="C28" i="23"/>
  <c r="C27" i="23"/>
  <c r="C26" i="23"/>
  <c r="G21" i="23"/>
  <c r="A21" i="23"/>
  <c r="C17" i="23"/>
  <c r="C16" i="23"/>
  <c r="A11" i="23"/>
  <c r="H61" i="27"/>
  <c r="H50" i="24"/>
  <c r="H47" i="24"/>
  <c r="H52" i="27"/>
  <c r="H35" i="24"/>
  <c r="H64" i="27"/>
  <c r="H34" i="24"/>
  <c r="H24" i="24"/>
  <c r="H8" i="24"/>
  <c r="H18" i="24"/>
  <c r="H31" i="27"/>
  <c r="H40" i="24"/>
  <c r="H34" i="26"/>
  <c r="H33" i="27"/>
  <c r="H61" i="26"/>
  <c r="H58" i="26"/>
  <c r="H46" i="27"/>
  <c r="H49" i="24"/>
  <c r="H23" i="27"/>
  <c r="H23" i="24"/>
  <c r="H48" i="27"/>
  <c r="H37" i="26"/>
  <c r="H65" i="24"/>
  <c r="H9" i="23"/>
  <c r="H18" i="27"/>
  <c r="H59" i="26"/>
  <c r="H24" i="26"/>
  <c r="H10" i="27"/>
  <c r="H60" i="27"/>
  <c r="H61" i="24"/>
  <c r="H66" i="24"/>
  <c r="H26" i="24"/>
  <c r="H31" i="26"/>
  <c r="H66" i="27"/>
  <c r="H47" i="26"/>
  <c r="H19" i="26"/>
  <c r="H63" i="24"/>
  <c r="H8" i="26"/>
  <c r="H8" i="27"/>
  <c r="H19" i="27"/>
  <c r="H11" i="27"/>
  <c r="H54" i="24"/>
  <c r="H60" i="26"/>
  <c r="H53" i="27"/>
  <c r="H9" i="27"/>
  <c r="H21" i="27"/>
  <c r="H44" i="26"/>
  <c r="H36" i="27"/>
  <c r="H39" i="27"/>
  <c r="H33" i="26"/>
  <c r="H53" i="24"/>
  <c r="H65" i="27"/>
  <c r="H48" i="24"/>
  <c r="H32" i="26"/>
  <c r="H38" i="24"/>
  <c r="H32" i="27"/>
  <c r="H49" i="26"/>
  <c r="H39" i="24"/>
  <c r="H41" i="24"/>
  <c r="H37" i="27"/>
  <c r="H48" i="26"/>
  <c r="H23" i="26"/>
  <c r="G65" i="26" l="1"/>
  <c r="G52" i="23"/>
  <c r="G71" i="27"/>
  <c r="G71" i="24"/>
  <c r="H50" i="23"/>
  <c r="H11" i="23"/>
  <c r="H21" i="23"/>
  <c r="H26" i="26"/>
  <c r="H13" i="27"/>
  <c r="H26" i="27"/>
  <c r="H69" i="27"/>
  <c r="H40" i="23" l="1"/>
  <c r="H51" i="26"/>
  <c r="H41" i="27"/>
  <c r="H55" i="24"/>
  <c r="H13" i="26"/>
  <c r="H32" i="23"/>
  <c r="H55" i="27"/>
  <c r="H28" i="24"/>
  <c r="H63" i="26"/>
  <c r="H42" i="24"/>
  <c r="H39" i="26"/>
  <c r="H69" i="24"/>
  <c r="H13" i="24"/>
  <c r="H52" i="23" l="1"/>
  <c r="H55" i="23" s="1"/>
  <c r="H71" i="27"/>
  <c r="H71" i="24"/>
  <c r="H65" i="26"/>
  <c r="I30" i="23" l="1"/>
  <c r="I37" i="23"/>
  <c r="I18" i="23"/>
  <c r="I45" i="23"/>
  <c r="I27" i="23"/>
  <c r="I46" i="23"/>
  <c r="I47" i="23"/>
  <c r="I17" i="23"/>
  <c r="I19" i="23"/>
  <c r="I16" i="23"/>
  <c r="I49" i="23"/>
  <c r="I31" i="23"/>
  <c r="I26" i="23"/>
  <c r="I38" i="23"/>
  <c r="I29" i="23"/>
  <c r="I28" i="23"/>
  <c r="I8" i="23"/>
  <c r="I10" i="23"/>
  <c r="I48" i="23"/>
  <c r="I9" i="23"/>
  <c r="I39" i="23"/>
  <c r="I20" i="23"/>
  <c r="H54" i="23"/>
  <c r="H74" i="27"/>
  <c r="H73" i="27"/>
  <c r="H68" i="26"/>
  <c r="H67" i="26"/>
  <c r="H74" i="24"/>
  <c r="H73" i="24"/>
  <c r="I36" i="27"/>
  <c r="I38" i="27"/>
  <c r="I24" i="27"/>
  <c r="I11" i="27"/>
  <c r="I52" i="27"/>
  <c r="I67" i="27"/>
  <c r="I34" i="27"/>
  <c r="I37" i="27"/>
  <c r="I53" i="27"/>
  <c r="I39" i="27"/>
  <c r="I65" i="27"/>
  <c r="I33" i="27"/>
  <c r="I47" i="27"/>
  <c r="I21" i="27"/>
  <c r="I54" i="27"/>
  <c r="I66" i="27"/>
  <c r="I64" i="27"/>
  <c r="I25" i="27"/>
  <c r="I22" i="27"/>
  <c r="I8" i="27"/>
  <c r="I23" i="27"/>
  <c r="I31" i="27"/>
  <c r="I18" i="27"/>
  <c r="I35" i="27"/>
  <c r="I50" i="27"/>
  <c r="I19" i="27"/>
  <c r="I61" i="27"/>
  <c r="I46" i="27"/>
  <c r="I51" i="27"/>
  <c r="I60" i="27"/>
  <c r="I40" i="27"/>
  <c r="I48" i="27"/>
  <c r="I32" i="27"/>
  <c r="I49" i="27"/>
  <c r="I62" i="27"/>
  <c r="I10" i="27"/>
  <c r="I20" i="27"/>
  <c r="I68" i="27"/>
  <c r="I9" i="27"/>
  <c r="I12" i="27"/>
  <c r="I63" i="27"/>
  <c r="I68" i="24"/>
  <c r="I52" i="24"/>
  <c r="I12" i="24"/>
  <c r="I38" i="24"/>
  <c r="I39" i="24"/>
  <c r="I20" i="24"/>
  <c r="I63" i="24"/>
  <c r="I47" i="24"/>
  <c r="I41" i="24"/>
  <c r="I66" i="24"/>
  <c r="I49" i="24"/>
  <c r="I34" i="24"/>
  <c r="I53" i="24"/>
  <c r="I54" i="24"/>
  <c r="I24" i="24"/>
  <c r="I40" i="24"/>
  <c r="I51" i="24"/>
  <c r="I36" i="24"/>
  <c r="I37" i="24"/>
  <c r="I65" i="24"/>
  <c r="I33" i="24"/>
  <c r="I19" i="24"/>
  <c r="I23" i="24"/>
  <c r="I50" i="24"/>
  <c r="I10" i="24"/>
  <c r="I64" i="24"/>
  <c r="I60" i="24"/>
  <c r="I67" i="24"/>
  <c r="I25" i="24"/>
  <c r="I62" i="24"/>
  <c r="I22" i="24"/>
  <c r="I61" i="24"/>
  <c r="I18" i="24"/>
  <c r="I9" i="24"/>
  <c r="I48" i="24"/>
  <c r="I26" i="24"/>
  <c r="I11" i="24"/>
  <c r="I8" i="24"/>
  <c r="I21" i="24"/>
  <c r="I27" i="24"/>
  <c r="I35" i="24"/>
  <c r="I50" i="26"/>
  <c r="I12" i="26"/>
  <c r="I25" i="26"/>
  <c r="I38" i="26"/>
  <c r="I62" i="26"/>
  <c r="I61" i="26"/>
  <c r="I20" i="26"/>
  <c r="I37" i="26"/>
  <c r="I22" i="26"/>
  <c r="I48" i="26"/>
  <c r="I24" i="26"/>
  <c r="I23" i="26"/>
  <c r="I19" i="26"/>
  <c r="I47" i="26"/>
  <c r="I9" i="26"/>
  <c r="I21" i="26"/>
  <c r="I58" i="26"/>
  <c r="I18" i="26"/>
  <c r="I8" i="26"/>
  <c r="I59" i="26"/>
  <c r="I34" i="26"/>
  <c r="I10" i="26"/>
  <c r="I11" i="26"/>
  <c r="I45" i="26"/>
  <c r="I44" i="26"/>
  <c r="I56" i="26"/>
  <c r="I57" i="26"/>
  <c r="I33" i="26"/>
  <c r="I60" i="26"/>
  <c r="I36" i="26"/>
  <c r="I49" i="26"/>
  <c r="I31" i="26"/>
  <c r="I46" i="26"/>
  <c r="I32" i="26"/>
  <c r="I35" i="26"/>
  <c r="I40" i="23" l="1"/>
  <c r="I11" i="23"/>
  <c r="I50" i="23"/>
  <c r="I32" i="23"/>
  <c r="I21" i="23"/>
  <c r="I41" i="27"/>
  <c r="I13" i="27"/>
  <c r="I55" i="27"/>
  <c r="I69" i="27"/>
  <c r="I26" i="27"/>
  <c r="I63" i="26"/>
  <c r="I51" i="26"/>
  <c r="I42" i="24"/>
  <c r="I26" i="26"/>
  <c r="I13" i="24"/>
  <c r="I39" i="26"/>
  <c r="I69" i="24"/>
  <c r="I28" i="24"/>
  <c r="I55" i="24"/>
  <c r="I13" i="26"/>
  <c r="I52" i="23" l="1"/>
  <c r="I71" i="27"/>
  <c r="I71" i="24"/>
  <c r="I65" i="26"/>
</calcChain>
</file>

<file path=xl/sharedStrings.xml><?xml version="1.0" encoding="utf-8"?>
<sst xmlns="http://schemas.openxmlformats.org/spreadsheetml/2006/main" count="4286" uniqueCount="708">
  <si>
    <t>Instructions: SRF 550 workings</t>
  </si>
  <si>
    <t>Column 2 or 6</t>
  </si>
  <si>
    <t>Column 4</t>
  </si>
  <si>
    <t>Column 10</t>
  </si>
  <si>
    <t>Portfolio Holdings Information for Investment option:</t>
  </si>
  <si>
    <t>Summary</t>
  </si>
  <si>
    <t xml:space="preserve">Asset type: </t>
  </si>
  <si>
    <t>Cash</t>
  </si>
  <si>
    <t xml:space="preserve">Managed: </t>
  </si>
  <si>
    <t>Externally</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</si>
  <si>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</si>
  <si>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</si>
  <si>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</si>
  <si>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</si>
  <si>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</si>
  <si>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</si>
  <si>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</si>
  <si>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</si>
  <si>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</si>
  <si>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</si>
  <si>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</si>
  <si>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</si>
  <si>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</si>
  <si>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</si>
  <si>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Mercer Growth Enhanced Passive</t>
  </si>
  <si>
    <t>Australian Domicile</t>
  </si>
  <si>
    <t>Listed</t>
  </si>
  <si>
    <t>International Domicile</t>
  </si>
  <si>
    <t>N/A</t>
  </si>
  <si>
    <t>Unlisted</t>
  </si>
  <si>
    <t>Equity</t>
  </si>
  <si>
    <t>Investment Asset Class Sector Type</t>
  </si>
  <si>
    <t>Property</t>
  </si>
  <si>
    <t>Infrastructure</t>
  </si>
  <si>
    <t>Grand Total</t>
  </si>
  <si>
    <t>Units held</t>
  </si>
  <si>
    <t>Accent Group Limited</t>
  </si>
  <si>
    <t>AX1</t>
  </si>
  <si>
    <t>Adairs Limited</t>
  </si>
  <si>
    <t>ADH</t>
  </si>
  <si>
    <t>Mercer Conservative Growth Enhanced Passive</t>
  </si>
  <si>
    <t>Mercer Moderate Growth Enhanced Passive</t>
  </si>
  <si>
    <t>Mercer Passive Australian Shares Fund</t>
  </si>
  <si>
    <t>Mercer Passive International Shares</t>
  </si>
  <si>
    <t>Mercer Diversified Shares</t>
  </si>
  <si>
    <t>Mercer Australian Sovereign Bond</t>
  </si>
  <si>
    <t>Mercer Cash Fund - Cash Units</t>
  </si>
  <si>
    <t>Fixed Income Australian Listed</t>
  </si>
  <si>
    <t>Fixed Income Australian Unlisted</t>
  </si>
  <si>
    <t>Fixed Income International Listed</t>
  </si>
  <si>
    <t>Fixed Income International Unlisted</t>
  </si>
  <si>
    <t>Equity Australian Listed</t>
  </si>
  <si>
    <t>Equity Australian Unlisted</t>
  </si>
  <si>
    <t>Equity International Listed</t>
  </si>
  <si>
    <t>Equity Intenational Unlisted</t>
  </si>
  <si>
    <t>Property Australian Listed</t>
  </si>
  <si>
    <t>Property Australian Unlisted</t>
  </si>
  <si>
    <t>Property International Listed</t>
  </si>
  <si>
    <t>Property International Unlisted</t>
  </si>
  <si>
    <t>Infrastructure Australian Listed</t>
  </si>
  <si>
    <t>Infrastructure Australian Unlisted</t>
  </si>
  <si>
    <t>Infrastructure International Listed</t>
  </si>
  <si>
    <t>Infrastructure International Unlisted</t>
  </si>
  <si>
    <t>Match Rows</t>
  </si>
  <si>
    <t>ETL0331AU</t>
  </si>
  <si>
    <t>Janus Henderson Global Natural Resources</t>
  </si>
  <si>
    <t>EX20</t>
  </si>
  <si>
    <t>Betashares Australian Ex-20 Portfolio Di</t>
  </si>
  <si>
    <t>MGE0005AU</t>
  </si>
  <si>
    <t>Magellan High Conviction Fund</t>
  </si>
  <si>
    <t>NIK1854AU</t>
  </si>
  <si>
    <t>Nikko AM ARK Global Disruptive Innovation Fund</t>
  </si>
  <si>
    <t>AEF</t>
  </si>
  <si>
    <t>Australian Ethical Investment Limited</t>
  </si>
  <si>
    <t>CH</t>
  </si>
  <si>
    <t>AUG0018AU</t>
  </si>
  <si>
    <t>Australian Ethical Australian Shr WS</t>
  </si>
  <si>
    <t>BAR0811AU</t>
  </si>
  <si>
    <t>BlackRock Diversified ESG Stable Fund</t>
  </si>
  <si>
    <t>ESGI</t>
  </si>
  <si>
    <t>Vaneck Vectors Msci International Sustai</t>
  </si>
  <si>
    <t>DRR</t>
  </si>
  <si>
    <t>Deterra Royalties Limited</t>
  </si>
  <si>
    <t>PBH</t>
  </si>
  <si>
    <t>Pointsbet Holdings Limited</t>
  </si>
  <si>
    <t>MOAT</t>
  </si>
  <si>
    <t>Vaneck Vectors Morningstar Wide Moat Etf</t>
  </si>
  <si>
    <t>PE1</t>
  </si>
  <si>
    <t>Pengana Private Equity Trust</t>
  </si>
  <si>
    <t>WHT8435AU</t>
  </si>
  <si>
    <t>Hyperion Global Growth Companies B</t>
  </si>
  <si>
    <t>CHN</t>
  </si>
  <si>
    <t>Chalice Gold Mines Limited</t>
  </si>
  <si>
    <t>OPT</t>
  </si>
  <si>
    <t>Opthea Limited</t>
  </si>
  <si>
    <t>PCG</t>
  </si>
  <si>
    <t>Pengana Capital Group Limited</t>
  </si>
  <si>
    <t>AAP3254AU</t>
  </si>
  <si>
    <t>Ausbil Global Essential Infrastructure</t>
  </si>
  <si>
    <t>ADV0050AU</t>
  </si>
  <si>
    <t>Advance Balanced Multi Blend Wholesale</t>
  </si>
  <si>
    <t>BLK0012AU</t>
  </si>
  <si>
    <t>BlackRock Concentrated Industrial Share Fund-Class D</t>
  </si>
  <si>
    <t>ETL0201AU</t>
  </si>
  <si>
    <t>Legg Mason Martin Currie Emerging Markets</t>
  </si>
  <si>
    <t>FID0011AU</t>
  </si>
  <si>
    <t>Fidelity China</t>
  </si>
  <si>
    <t>FRT0009AU</t>
  </si>
  <si>
    <t>Franklin Global Growth W</t>
  </si>
  <si>
    <t>FSF0170AU</t>
  </si>
  <si>
    <t>CFS FirstChoice Wholesale Geared Global Share</t>
  </si>
  <si>
    <t>IOZ</t>
  </si>
  <si>
    <t>IShares MSCI Australia 200 ETF</t>
  </si>
  <si>
    <t>HBC0011AU</t>
  </si>
  <si>
    <t>Merlon Australian Share Income Fund</t>
  </si>
  <si>
    <t>MAQ0410AU</t>
  </si>
  <si>
    <t>Walter Scott Global Equity Fund</t>
  </si>
  <si>
    <t>MAQ0482AU</t>
  </si>
  <si>
    <t>Winton Global Alpha Fund</t>
  </si>
  <si>
    <t>MGE0001AU</t>
  </si>
  <si>
    <t>Magellan Global Fund</t>
  </si>
  <si>
    <t>MGE0002AU</t>
  </si>
  <si>
    <t>Magellan Infrastructure Fund</t>
  </si>
  <si>
    <t>MIA0001AU</t>
  </si>
  <si>
    <t>MFS - Global Equity Trust</t>
  </si>
  <si>
    <t>PER0260AU</t>
  </si>
  <si>
    <t>Perpetual Diversified Income Fund</t>
  </si>
  <si>
    <t>SCH0028AU</t>
  </si>
  <si>
    <t>Schroder Fixed Income Fund (Wholesale)</t>
  </si>
  <si>
    <t>SCH0101AU</t>
  </si>
  <si>
    <t>Schroder Australian Equity Fund W Class</t>
  </si>
  <si>
    <t>VAN0002AU</t>
  </si>
  <si>
    <t>Vanguard Australian Shares Index Fund</t>
  </si>
  <si>
    <t>VAN0003AU</t>
  </si>
  <si>
    <t>Vanguard International Shares Index Fund</t>
  </si>
  <si>
    <t>VAN0004AU</t>
  </si>
  <si>
    <t>Vanguard Australian Properties Securities Index Fund</t>
  </si>
  <si>
    <t>VAN0103AU</t>
  </si>
  <si>
    <t>Vanguard Hedged International Fixed Interest Fund</t>
  </si>
  <si>
    <t>VAN0105AU</t>
  </si>
  <si>
    <t>Vanguard International Shares Index Fund (Hedged)</t>
  </si>
  <si>
    <t>VAN0109AU</t>
  </si>
  <si>
    <t>Vanguard Conservative Index Fund</t>
  </si>
  <si>
    <t>AZJ</t>
  </si>
  <si>
    <t>Aurizon Holdings Limited</t>
  </si>
  <si>
    <t>BHP</t>
  </si>
  <si>
    <t>BHP Group Limited</t>
  </si>
  <si>
    <t>ALL</t>
  </si>
  <si>
    <t>Aristocrat Leisure Limited</t>
  </si>
  <si>
    <t>EVN</t>
  </si>
  <si>
    <t>EVOLUTION MINING LIMITED</t>
  </si>
  <si>
    <t>FLT</t>
  </si>
  <si>
    <t>Flight Centre Travel Group Ltd</t>
  </si>
  <si>
    <t>BPT</t>
  </si>
  <si>
    <t>Beach Petroleum Limited</t>
  </si>
  <si>
    <t>BXB</t>
  </si>
  <si>
    <t>Brambles Limited</t>
  </si>
  <si>
    <t>CBA</t>
  </si>
  <si>
    <t>Commonwealth Bank Ltd</t>
  </si>
  <si>
    <t>CDA</t>
  </si>
  <si>
    <t>Codan Limited</t>
  </si>
  <si>
    <t>COH</t>
  </si>
  <si>
    <t>Cochlear Limited</t>
  </si>
  <si>
    <t>CSL</t>
  </si>
  <si>
    <t>CSL Limited</t>
  </si>
  <si>
    <t>FMG</t>
  </si>
  <si>
    <t>Fortescue Metals Group Ltd</t>
  </si>
  <si>
    <t>GEM</t>
  </si>
  <si>
    <t>G8 Education Limited</t>
  </si>
  <si>
    <t>GMG</t>
  </si>
  <si>
    <t>Goodman Group Stapled Securities</t>
  </si>
  <si>
    <t>GPT</t>
  </si>
  <si>
    <t>GPT Group</t>
  </si>
  <si>
    <t>ILU</t>
  </si>
  <si>
    <t>Iluka Resources Limited</t>
  </si>
  <si>
    <t>IPL</t>
  </si>
  <si>
    <t>Incitec Pivot Limited</t>
  </si>
  <si>
    <t>IRE</t>
  </si>
  <si>
    <t>Iress Limited</t>
  </si>
  <si>
    <t>JBH</t>
  </si>
  <si>
    <t>Jb Hi-Fi</t>
  </si>
  <si>
    <t>MAH</t>
  </si>
  <si>
    <t>Macmahon Holdings Ltd</t>
  </si>
  <si>
    <t>MFG</t>
  </si>
  <si>
    <t>Magellan Financial Group Ltd</t>
  </si>
  <si>
    <t>RRL</t>
  </si>
  <si>
    <t>Regis Resources Limited</t>
  </si>
  <si>
    <t>SBM</t>
  </si>
  <si>
    <t>St Barbara Limited</t>
  </si>
  <si>
    <t>NAB</t>
  </si>
  <si>
    <t>National Australia Bank Ltd</t>
  </si>
  <si>
    <t>NCM</t>
  </si>
  <si>
    <t>Newcrest Mining Ltd</t>
  </si>
  <si>
    <t>NST</t>
  </si>
  <si>
    <t>Northern Star Resources Ltd</t>
  </si>
  <si>
    <t>NXT</t>
  </si>
  <si>
    <t>Nextdc Limited</t>
  </si>
  <si>
    <t>PPT</t>
  </si>
  <si>
    <t>Perpetual Limited</t>
  </si>
  <si>
    <t>QAN</t>
  </si>
  <si>
    <t>Qantas Airways Ltd</t>
  </si>
  <si>
    <t>QBE</t>
  </si>
  <si>
    <t>QBE Insurance Group Ltd</t>
  </si>
  <si>
    <t>RIC</t>
  </si>
  <si>
    <t>Ridley Corporation Ltd</t>
  </si>
  <si>
    <t>WBC</t>
  </si>
  <si>
    <t>Westpac Banking Corporation</t>
  </si>
  <si>
    <t>WEB</t>
  </si>
  <si>
    <t>Webjet Limited</t>
  </si>
  <si>
    <t>WES</t>
  </si>
  <si>
    <t>Wesfarmers Ltd</t>
  </si>
  <si>
    <t>SFR</t>
  </si>
  <si>
    <t>Sandfire Resources NL</t>
  </si>
  <si>
    <t>SWM</t>
  </si>
  <si>
    <t>Seven West Media Ltd</t>
  </si>
  <si>
    <t>TLS</t>
  </si>
  <si>
    <t>Telstra Corporation</t>
  </si>
  <si>
    <t>WOW</t>
  </si>
  <si>
    <t>Woolworths Group Limited</t>
  </si>
  <si>
    <t>PGC</t>
  </si>
  <si>
    <t>PARAGON CARE LIMITED</t>
  </si>
  <si>
    <t>APX</t>
  </si>
  <si>
    <t>Appen Limited</t>
  </si>
  <si>
    <t>CSA0131AU</t>
  </si>
  <si>
    <t>Aberdeen Australian Small Companies Fund</t>
  </si>
  <si>
    <t>HOW0019AU</t>
  </si>
  <si>
    <t>Alphinity Wholesale Australian Equity Fund</t>
  </si>
  <si>
    <t>AAP0103AU</t>
  </si>
  <si>
    <t>AUSBIL Investment Trust - Australian Active Equity Fund</t>
  </si>
  <si>
    <t>CSA0038AU</t>
  </si>
  <si>
    <t>Bentham Wholesale Global Income Fund</t>
  </si>
  <si>
    <t>CSA0102AU</t>
  </si>
  <si>
    <t>Bentham Wholesale High Yield Fund</t>
  </si>
  <si>
    <t>RFA0025AU</t>
  </si>
  <si>
    <t>BT Wholesale Ethical Share Fund</t>
  </si>
  <si>
    <t>BTA0313AU</t>
  </si>
  <si>
    <t>BT Wholesale MidCap Fund</t>
  </si>
  <si>
    <t>SLT2171AU</t>
  </si>
  <si>
    <t>Nanuk New World Fund</t>
  </si>
  <si>
    <t>PLA0004AU</t>
  </si>
  <si>
    <t>Platinum Asia Fund</t>
  </si>
  <si>
    <t>QUAL</t>
  </si>
  <si>
    <t>MRKT VECTORS MSCI WRLD EX AUS QLTY ETF</t>
  </si>
  <si>
    <t>PLA0101AU</t>
  </si>
  <si>
    <t>Platinum International Technology Fund</t>
  </si>
  <si>
    <t>IOF0145AU</t>
  </si>
  <si>
    <t>Henderson Tactical Income</t>
  </si>
  <si>
    <t>VAN0005AU</t>
  </si>
  <si>
    <t>Vanguard Emerging Markets Share Index Fund</t>
  </si>
  <si>
    <t>HOW0121AU</t>
  </si>
  <si>
    <t>Alphinity Wholesale Socially Responsible Share</t>
  </si>
  <si>
    <t>ETL0490AU</t>
  </si>
  <si>
    <t>L1 Capital Long Short Retail</t>
  </si>
  <si>
    <t>BFL0004AU</t>
  </si>
  <si>
    <t>Bennelong Ex-20 Australian Equities Fund</t>
  </si>
  <si>
    <t>WHT0015AU</t>
  </si>
  <si>
    <t>Resolution Capital Global Property Securities Sec Fnd-cl A</t>
  </si>
  <si>
    <t>NDQ</t>
  </si>
  <si>
    <t>Betashares Nasdaq 100 Etf Exchange Trade</t>
  </si>
  <si>
    <t>IOF0045AU</t>
  </si>
  <si>
    <t>Antipodes Global Fund - Class P</t>
  </si>
  <si>
    <t>RBL</t>
  </si>
  <si>
    <t>Redbubble Limited</t>
  </si>
  <si>
    <t>FID0021AU</t>
  </si>
  <si>
    <t>Fidelity Australian Opportunities Fund</t>
  </si>
  <si>
    <t>DDH0001AU</t>
  </si>
  <si>
    <t>DDH Preferred Income</t>
  </si>
  <si>
    <t>VSO</t>
  </si>
  <si>
    <t>Vanguard MSCI Aus Small Comp Index ETF</t>
  </si>
  <si>
    <t>KGN</t>
  </si>
  <si>
    <t>Kogan Ltd</t>
  </si>
  <si>
    <t>ATEC</t>
  </si>
  <si>
    <t>BetaShares S&amp;P/ASX Australian Technology ETF</t>
  </si>
  <si>
    <t>BBUS</t>
  </si>
  <si>
    <t>BetaShares US Equities Strong Bear Hedge Fund - Cr</t>
  </si>
  <si>
    <t>CIP</t>
  </si>
  <si>
    <t>Centuria Industrial REIT</t>
  </si>
  <si>
    <t>CWY</t>
  </si>
  <si>
    <t>Cleanaway Waste Management Limited</t>
  </si>
  <si>
    <t>ETHI</t>
  </si>
  <si>
    <t>BetaShares Global Sustainability Leaders ETF</t>
  </si>
  <si>
    <t>FAIR</t>
  </si>
  <si>
    <t>Betashares Aus Sustainability Leader Etf</t>
  </si>
  <si>
    <t>GGUS</t>
  </si>
  <si>
    <t>Beta Geared US EQ Tmf Units</t>
  </si>
  <si>
    <t>SSM</t>
  </si>
  <si>
    <t>Service Stream Limited</t>
  </si>
  <si>
    <t>IKO</t>
  </si>
  <si>
    <t>iShares MSCI South Korea ETF</t>
  </si>
  <si>
    <t>OOO</t>
  </si>
  <si>
    <t>Betashares Crude Oil Index ETF-CURR Hedged</t>
  </si>
  <si>
    <t>PNI</t>
  </si>
  <si>
    <t>Pinnacle Investment Management Group Limited</t>
  </si>
  <si>
    <t>QAU</t>
  </si>
  <si>
    <t>Betashares Gold Bullion Etf - Currency Hedged</t>
  </si>
  <si>
    <t>QRE</t>
  </si>
  <si>
    <t>Betashares S&amp;P/ASX 200 Resources Sector ETF</t>
  </si>
  <si>
    <t>ETL4654AU</t>
  </si>
  <si>
    <t>Allan Gray Australia Balanced</t>
  </si>
  <si>
    <t>HACK</t>
  </si>
  <si>
    <t>Betashares Global Cyber Security ETF</t>
  </si>
  <si>
    <t>YSGF</t>
  </si>
  <si>
    <t>JBWere Listed Fixed Income</t>
  </si>
  <si>
    <t>VDGR</t>
  </si>
  <si>
    <t>Vanguard Diversified Growth Index ETF Units Fully Paid</t>
  </si>
  <si>
    <t>VEQ</t>
  </si>
  <si>
    <t>Vanguard FTSE Europe Shares ETF</t>
  </si>
  <si>
    <t>AMR0006AU</t>
  </si>
  <si>
    <t>Regal Long Short Australian Equity</t>
  </si>
  <si>
    <t>BFL0002AU</t>
  </si>
  <si>
    <t>Bennelong Concentrated Australian Equity</t>
  </si>
  <si>
    <t>BTA0318AU</t>
  </si>
  <si>
    <t>Pendal Monthly Income Plus</t>
  </si>
  <si>
    <t>ETL0060AU</t>
  </si>
  <si>
    <t>Allan Gray Australia Equity A</t>
  </si>
  <si>
    <t>ETL0071AU</t>
  </si>
  <si>
    <t>T. Rowe Price Global Equity</t>
  </si>
  <si>
    <t>ETL0273AU</t>
  </si>
  <si>
    <t>Allan Gray Australia Stable</t>
  </si>
  <si>
    <t>ETL0349AU</t>
  </si>
  <si>
    <t>Allan Gray Australia Equity B</t>
  </si>
  <si>
    <t>ETL0463AU</t>
  </si>
  <si>
    <t>Orbis Global Equity Australia Registered Retail</t>
  </si>
  <si>
    <t>GSF0002AU</t>
  </si>
  <si>
    <t>Grant Samuel Epoch Gbl Equity Shareholder Yield (Unhedged)</t>
  </si>
  <si>
    <t>RFA0059AU</t>
  </si>
  <si>
    <t>Pendal Focus Australian Share</t>
  </si>
  <si>
    <t>SBC0007AU</t>
  </si>
  <si>
    <t>UBS Diversified Fixed Income Fund</t>
  </si>
  <si>
    <t>SCH0047AU</t>
  </si>
  <si>
    <t>Schroder Real Return CPI Plus 5% Wholesale</t>
  </si>
  <si>
    <t>SSB0014AU</t>
  </si>
  <si>
    <t>Legg Mason Brandywine Global Opportunistic Fixed Income A</t>
  </si>
  <si>
    <t>SST0004AU</t>
  </si>
  <si>
    <t>State Street Australian Equities Index Trust</t>
  </si>
  <si>
    <t>SST0005AU</t>
  </si>
  <si>
    <t>State Street Australian Fixed Income Index Trust</t>
  </si>
  <si>
    <t>SST0007AU</t>
  </si>
  <si>
    <t>State Street Australian Listed Property Index Trust</t>
  </si>
  <si>
    <t>SST0009AU</t>
  </si>
  <si>
    <t>State Street Global Fixed Income Index Trust</t>
  </si>
  <si>
    <t>SST0013AU</t>
  </si>
  <si>
    <t>State Street International Equities Index Trust</t>
  </si>
  <si>
    <t>CCX</t>
  </si>
  <si>
    <t>City Chic Collective Limited</t>
  </si>
  <si>
    <t>ROBO</t>
  </si>
  <si>
    <t>Robo Global Robotics Automation ETF</t>
  </si>
  <si>
    <t>COL</t>
  </si>
  <si>
    <t>Coles Group Limited.</t>
  </si>
  <si>
    <t>SSB5738AU</t>
  </si>
  <si>
    <t>Legg Mason QS Investors Global Responsible Investment Fund</t>
  </si>
  <si>
    <t>PCL0022AU</t>
  </si>
  <si>
    <t>Pengana Global Small COmpanies</t>
  </si>
  <si>
    <t>VDBA</t>
  </si>
  <si>
    <t>Vanguard Diversified Balanced Index Et</t>
  </si>
  <si>
    <t>TECH</t>
  </si>
  <si>
    <t>Morningstar Global Tech ETF</t>
  </si>
  <si>
    <t>MAQ0454AU</t>
  </si>
  <si>
    <t>Macquarie Australian Small Companies</t>
  </si>
  <si>
    <t>CAN</t>
  </si>
  <si>
    <t>Cann Group Limited</t>
  </si>
  <si>
    <t>MXT</t>
  </si>
  <si>
    <t>Mcp Master Income Trust Ordinary Units F</t>
  </si>
  <si>
    <t>MOT</t>
  </si>
  <si>
    <t>Mcp Income Opportunities Trust Ordinary</t>
  </si>
  <si>
    <t>PIM0028AU</t>
  </si>
  <si>
    <t>DNR Australian Equities High Conviction</t>
  </si>
  <si>
    <t>A200</t>
  </si>
  <si>
    <t>Betashares Australia 200 ETF Exchange Tr</t>
  </si>
  <si>
    <t>FID0023AU</t>
  </si>
  <si>
    <t>Fidelity Global Demographics</t>
  </si>
  <si>
    <t>MIN0012AU</t>
  </si>
  <si>
    <t>Mercer High Growth</t>
  </si>
  <si>
    <t>IOF0184AU</t>
  </si>
  <si>
    <t>Resolution Capital Global Property Securities</t>
  </si>
  <si>
    <t>ASIA</t>
  </si>
  <si>
    <t>Betashares Asia Technology Tigers ETF Ex</t>
  </si>
  <si>
    <t>RCB</t>
  </si>
  <si>
    <t>Russell Australian Select Corporate Bond</t>
  </si>
  <si>
    <t>VAP</t>
  </si>
  <si>
    <t>Vngd Aus Prop Sec ETF Units</t>
  </si>
  <si>
    <t>VAS</t>
  </si>
  <si>
    <t>Vanguard Australian Shares Index ETF</t>
  </si>
  <si>
    <t>GDX</t>
  </si>
  <si>
    <t>Vaneck Vectors Gold Miners ETF</t>
  </si>
  <si>
    <t>PRN</t>
  </si>
  <si>
    <t>Perenti Global LimiteD</t>
  </si>
  <si>
    <t>VG1</t>
  </si>
  <si>
    <t>VGI Partners Global Investments Limited</t>
  </si>
  <si>
    <t>FID0026AU</t>
  </si>
  <si>
    <t>Fidelity Future Leaders</t>
  </si>
  <si>
    <t>VAN0024AU</t>
  </si>
  <si>
    <t>Vanguard Global Infrastructure Hedged</t>
  </si>
  <si>
    <t>AMP1179AU</t>
  </si>
  <si>
    <t>AMP Capital Core Infrastructure A</t>
  </si>
  <si>
    <t>COF</t>
  </si>
  <si>
    <t>Centuria Office REIT Ordinary Units Full</t>
  </si>
  <si>
    <t>HOW0098AU</t>
  </si>
  <si>
    <t>Ardea Real Outcome</t>
  </si>
  <si>
    <t>IFRA</t>
  </si>
  <si>
    <t>Vaneck Vectors Ftse Global</t>
  </si>
  <si>
    <t>IEM</t>
  </si>
  <si>
    <t>iShares MSCI Emerging Markets</t>
  </si>
  <si>
    <t>IOO</t>
  </si>
  <si>
    <t>iShares Global 100 (AU)</t>
  </si>
  <si>
    <t>IVV</t>
  </si>
  <si>
    <t>iShares S&amp;P500</t>
  </si>
  <si>
    <t>OZR</t>
  </si>
  <si>
    <t>SPDR S&amp;P/ASX 200 Resources Fund</t>
  </si>
  <si>
    <t>IML0004AU</t>
  </si>
  <si>
    <t>Investors Mutual Industrial Share Fund</t>
  </si>
  <si>
    <t>LAZ0014AU</t>
  </si>
  <si>
    <t>Lazard Global Listed Infrastructure Fund</t>
  </si>
  <si>
    <t>SSB0122AU</t>
  </si>
  <si>
    <t>Legg Mason Western Asset Australian Bond Trust - Class A</t>
  </si>
  <si>
    <t>VEU</t>
  </si>
  <si>
    <t>Vanguard All-World Ex-US Shares Index ET</t>
  </si>
  <si>
    <t>VTS</t>
  </si>
  <si>
    <t>VANGUARD US TOTAL MKT SHARES INDEX ETF</t>
  </si>
  <si>
    <t>BFL0001AU</t>
  </si>
  <si>
    <t>Bennelong Australian Equity Fund</t>
  </si>
  <si>
    <t>BNT0003AU</t>
  </si>
  <si>
    <t>Hyperion Australian Growth Companies</t>
  </si>
  <si>
    <t>BNT0101AU</t>
  </si>
  <si>
    <t>Hyperion Small Growth Companies</t>
  </si>
  <si>
    <t>EGG0001AU</t>
  </si>
  <si>
    <t>Eley Griffiths Group Small Companies Fund</t>
  </si>
  <si>
    <t>ETL0032AU</t>
  </si>
  <si>
    <t>Aberdeen Emerging Opportunities Fund</t>
  </si>
  <si>
    <t>FAM0101AU</t>
  </si>
  <si>
    <t>Celeste Australian Smaller Companies</t>
  </si>
  <si>
    <t>FID0008AU</t>
  </si>
  <si>
    <t>Fidelity Australian Equities Fund</t>
  </si>
  <si>
    <t>IML0002AU</t>
  </si>
  <si>
    <t>IML Australian Share Fund</t>
  </si>
  <si>
    <t>LAZ0012AU</t>
  </si>
  <si>
    <t>Lazard Freres Global Small Caps Trust - W</t>
  </si>
  <si>
    <t>FSF0047AU</t>
  </si>
  <si>
    <t>CFS Wholesale World Wide Leaders Fund</t>
  </si>
  <si>
    <t>CIM</t>
  </si>
  <si>
    <t>Cimic Group Limited</t>
  </si>
  <si>
    <t>MPL</t>
  </si>
  <si>
    <t>Medibank Private Limited</t>
  </si>
  <si>
    <t>S32</t>
  </si>
  <si>
    <t>South32 Limited</t>
  </si>
  <si>
    <t>IEU</t>
  </si>
  <si>
    <t>iShares S&amp;P Europe 350</t>
  </si>
  <si>
    <t>MAQ0079AU</t>
  </si>
  <si>
    <t>Arrowstreet Global Equity Fund (Hedged)</t>
  </si>
  <si>
    <t>ETL0041AU</t>
  </si>
  <si>
    <t>MFS Fully Hedged Global Equity Trust</t>
  </si>
  <si>
    <t>PER0116AU</t>
  </si>
  <si>
    <t>Perpetual Wholesale Ethical SRI Fund</t>
  </si>
  <si>
    <t>PER0071AU</t>
  </si>
  <si>
    <t>Perpetual Wholesale Geared Australian Fund</t>
  </si>
  <si>
    <t>PER0046AU</t>
  </si>
  <si>
    <t>Perpetual Wholesale Industrial Fund</t>
  </si>
  <si>
    <t>ETL0016AU</t>
  </si>
  <si>
    <t>PIMCO EQT Wholesale Diversified Fixed Interest Fund</t>
  </si>
  <si>
    <t>ETL0018AU</t>
  </si>
  <si>
    <t>PIMCO EQT Wholesale Global Bond Fund</t>
  </si>
  <si>
    <t>PMC0100AU</t>
  </si>
  <si>
    <t>PM Capital Absolute Performance Fund</t>
  </si>
  <si>
    <t>ETL0062AU</t>
  </si>
  <si>
    <t>SGH ICE Fund</t>
  </si>
  <si>
    <t>HML0016AU</t>
  </si>
  <si>
    <t>UBS Clarion Global Property Securities Fund</t>
  </si>
  <si>
    <t>VAN0106AU</t>
  </si>
  <si>
    <t>Vanguard Int Credit Sec Index Fund (hedged)</t>
  </si>
  <si>
    <t>CRM0008AU</t>
  </si>
  <si>
    <t>Cromwell Phoenix Property Securities Fund</t>
  </si>
  <si>
    <t>PLA0002AU</t>
  </si>
  <si>
    <t>Platinum International Fund</t>
  </si>
  <si>
    <t>VESG</t>
  </si>
  <si>
    <t>Vanguard Ethically Conscious International Shares Index ET</t>
  </si>
  <si>
    <t>GOLD</t>
  </si>
  <si>
    <t>Etfs Metal Securities Australia Limited.</t>
  </si>
  <si>
    <t>CDM</t>
  </si>
  <si>
    <t>Cadence Capital Limited</t>
  </si>
  <si>
    <t>MGE0006AU</t>
  </si>
  <si>
    <t>Magellan Infrastructure Fund (Unhedged)</t>
  </si>
  <si>
    <t>MAL0018AU</t>
  </si>
  <si>
    <t>BLACKROCK GLOBAL ALLOCATION AUSTRALIAN D</t>
  </si>
  <si>
    <t>WHT0039AU</t>
  </si>
  <si>
    <t>Plato Australian Shares Income Fund</t>
  </si>
  <si>
    <t>ACM0006AU</t>
  </si>
  <si>
    <t>AllianceBernstein Managed Volatility Equity Fund</t>
  </si>
  <si>
    <t>MQG</t>
  </si>
  <si>
    <t>Macquarie Group Limited</t>
  </si>
  <si>
    <t>AAP0007AU</t>
  </si>
  <si>
    <t>Ausbil MicroCap</t>
  </si>
  <si>
    <t>ETL0398AU</t>
  </si>
  <si>
    <t>T Rowe Price Dynamic Global Bond Fund</t>
  </si>
  <si>
    <t>ILB</t>
  </si>
  <si>
    <t>iShares Government Inflation ETF</t>
  </si>
  <si>
    <t>VAN0018AU</t>
  </si>
  <si>
    <t>Vanguard International Property Secs Index</t>
  </si>
  <si>
    <t>VAN0111AU</t>
  </si>
  <si>
    <t>Vanguard High Growth Index Fund w/s</t>
  </si>
  <si>
    <t>VAN0110AU</t>
  </si>
  <si>
    <t>Vanguard Growth Index Fund w/s</t>
  </si>
  <si>
    <t>VAN0108AU</t>
  </si>
  <si>
    <t>Vanguard Balanced Index fund w/s</t>
  </si>
  <si>
    <t>LTC0002AU</t>
  </si>
  <si>
    <t>La Trobe Pooled Mortgages - Platform Class</t>
  </si>
  <si>
    <t>MVF</t>
  </si>
  <si>
    <t>Monash IVF Group Limited</t>
  </si>
  <si>
    <t>GEAR</t>
  </si>
  <si>
    <t>Beatshares Geared Equity AEF ETF Units</t>
  </si>
  <si>
    <t>CKF</t>
  </si>
  <si>
    <t>Collins Foods Limited</t>
  </si>
  <si>
    <t>HSN</t>
  </si>
  <si>
    <t>Hansen Technologies</t>
  </si>
  <si>
    <t>FID0015AU</t>
  </si>
  <si>
    <t>Fidelity India Fund</t>
  </si>
  <si>
    <t>SST0050AU</t>
  </si>
  <si>
    <t>State Street Global Equity Fund</t>
  </si>
  <si>
    <t>AMI</t>
  </si>
  <si>
    <t>Aurelia Metals Limited</t>
  </si>
  <si>
    <t>EML</t>
  </si>
  <si>
    <t>EML Payments Limited</t>
  </si>
  <si>
    <t>FPH</t>
  </si>
  <si>
    <t>Fisher &amp; Paykel Healthcare Corporation Limited NZ</t>
  </si>
  <si>
    <t>LOV</t>
  </si>
  <si>
    <t>Lovisa Holdings Ltd</t>
  </si>
  <si>
    <t>REX</t>
  </si>
  <si>
    <t>Regional Express Holdings Limited</t>
  </si>
  <si>
    <t>Sealink Travel Group Limited</t>
  </si>
  <si>
    <t>SRV</t>
  </si>
  <si>
    <t>Servcorp Limited</t>
  </si>
  <si>
    <t>MAQ0277AU</t>
  </si>
  <si>
    <t>Macquarie Income Opportunities Fund</t>
  </si>
  <si>
    <t>CSA0046AU</t>
  </si>
  <si>
    <t>Bentham Syndicated Loan Fund</t>
  </si>
  <si>
    <t>MGE0007AU</t>
  </si>
  <si>
    <t>Magellan Global Fund Hedged</t>
  </si>
  <si>
    <t>BFL0016AU</t>
  </si>
  <si>
    <t>Bennelong Market Neutral Fund</t>
  </si>
  <si>
    <t>HHA0007AU</t>
  </si>
  <si>
    <t>Pengana WHEB Sustainable Impact</t>
  </si>
  <si>
    <t>VAN0102AU</t>
  </si>
  <si>
    <t>Vanguard Cash Plus Fund - Wholesale</t>
  </si>
  <si>
    <t>SST0003AU</t>
  </si>
  <si>
    <t>State Street Australian Cash Trust</t>
  </si>
  <si>
    <t>COL0001AU</t>
  </si>
  <si>
    <t>FOLKESTONE MAXIM A-REIT SECURITIES FUND</t>
  </si>
  <si>
    <t>ETPMAG</t>
  </si>
  <si>
    <t>ETFS Physical Silver</t>
  </si>
  <si>
    <t>BGL0034AU</t>
  </si>
  <si>
    <t>BlackRock Indexed Australian Equity Fund</t>
  </si>
  <si>
    <t>A2M</t>
  </si>
  <si>
    <t>The A2 Millk Company Ltd</t>
  </si>
  <si>
    <t>XRO</t>
  </si>
  <si>
    <t>Xero Limited</t>
  </si>
  <si>
    <t>TGP0008AU</t>
  </si>
  <si>
    <t>RARE Infrastructure Value Fund - Hedged</t>
  </si>
  <si>
    <t>JBW0018AU</t>
  </si>
  <si>
    <t>Yarra Enhanced Income</t>
  </si>
  <si>
    <t>VGAD</t>
  </si>
  <si>
    <t>Vanguard MSCI Index Int'l Shares Hedged</t>
  </si>
  <si>
    <t>PLA0005AU</t>
  </si>
  <si>
    <t>Platinum International Health Care Fund</t>
  </si>
  <si>
    <t>DDH8305AU</t>
  </si>
  <si>
    <t>GCI AUSTRALIAN CAPITAL STABLE FUND</t>
  </si>
  <si>
    <t>HOW0034AU</t>
  </si>
  <si>
    <t>Greencape Broadcap</t>
  </si>
  <si>
    <t>MUA0002AU</t>
  </si>
  <si>
    <t>MUNRO GLOBAL GROWTH FUND</t>
  </si>
  <si>
    <t>GDF</t>
  </si>
  <si>
    <t>Garda Property Group</t>
  </si>
  <si>
    <t>FID0031AU</t>
  </si>
  <si>
    <t>Fidelity Global Emerging Markets</t>
  </si>
  <si>
    <t>ETL0276AU</t>
  </si>
  <si>
    <t>Partners Group Global Value Wholesale</t>
  </si>
  <si>
    <t>SSB0026AU</t>
  </si>
  <si>
    <t>Legg Mason Martin Currie Real Income A</t>
  </si>
  <si>
    <t>SUN0031AU</t>
  </si>
  <si>
    <t>Nikko AM Global Share</t>
  </si>
  <si>
    <t>VAN0023AU</t>
  </si>
  <si>
    <t>Vanguard Global Infrastructure Index Fund</t>
  </si>
  <si>
    <t>WHT3810AU</t>
  </si>
  <si>
    <t>Firetrail Australian High Conviction A</t>
  </si>
  <si>
    <t>JBWere Intermediary Income</t>
  </si>
  <si>
    <t>F100</t>
  </si>
  <si>
    <t>Betashares Ftse 100 Etf Exchange Traded</t>
  </si>
  <si>
    <t>MGF</t>
  </si>
  <si>
    <t>Magellan Global Fund. Ordinary Units Ful</t>
  </si>
  <si>
    <t>MGFO</t>
  </si>
  <si>
    <t>Magellan Global Fund. Opt Exp 01 Mar 24</t>
  </si>
  <si>
    <t>FID0010AU</t>
  </si>
  <si>
    <t>Fidelity Asia</t>
  </si>
  <si>
    <t>NXL</t>
  </si>
  <si>
    <t>Nuix</t>
  </si>
  <si>
    <t>FSF0043AU</t>
  </si>
  <si>
    <t>First Sentier Wholesale Geared Share</t>
  </si>
  <si>
    <t>EDV</t>
  </si>
  <si>
    <t>Endeavour Group Ltd</t>
  </si>
  <si>
    <t>AAP8285AU</t>
  </si>
  <si>
    <t>Ausbil Global SmallCap</t>
  </si>
  <si>
    <t>CHN5843AU</t>
  </si>
  <si>
    <t>CC Sage Capital Absolute Return Fund</t>
  </si>
  <si>
    <t>IML0341AU</t>
  </si>
  <si>
    <t>Loomis Sayles Global Equity</t>
  </si>
  <si>
    <t>AAP3656AU</t>
  </si>
  <si>
    <t>Ausbil Active Dividend Income Fund</t>
  </si>
  <si>
    <t>DXC</t>
  </si>
  <si>
    <t>Dexus Convenience Retail ReitFully Paid</t>
  </si>
  <si>
    <t>MGH</t>
  </si>
  <si>
    <t>Maas Group Holdings Limited</t>
  </si>
  <si>
    <t>KLS</t>
  </si>
  <si>
    <t>OMF0005AU</t>
  </si>
  <si>
    <t>Alexander Credit Opportunities Fund</t>
  </si>
  <si>
    <t>OPS0004AU</t>
  </si>
  <si>
    <t>OC Micro-Cap</t>
  </si>
  <si>
    <t>AKE</t>
  </si>
  <si>
    <t>Allkem Limited</t>
  </si>
  <si>
    <t>FAL</t>
  </si>
  <si>
    <t>Falcon Metals Ltd</t>
  </si>
  <si>
    <t>SYA</t>
  </si>
  <si>
    <t>Sayona Mining Ltd</t>
  </si>
  <si>
    <t>OneVue Wealth Servoces Pty Ltd</t>
  </si>
  <si>
    <t>abrdn Australia Limited</t>
  </si>
  <si>
    <t>Advance Asset Management Limited</t>
  </si>
  <si>
    <t>Alexander Funds Management Pty Ltd</t>
  </si>
  <si>
    <t>Allan Gray Australia Pty Limited</t>
  </si>
  <si>
    <t>AllianceBernstein Investment Management Australia Limited</t>
  </si>
  <si>
    <t>Alphinity Investment Management Pty Limited</t>
  </si>
  <si>
    <t>AMP Capital Funds Management Limited</t>
  </si>
  <si>
    <t>Pinnacle Funds Services  Limited</t>
  </si>
  <si>
    <t>Fidante Partners Limited</t>
  </si>
  <si>
    <t>Macquarie Investment Management Australia Limited</t>
  </si>
  <si>
    <t>Ausbil Investment Management Limited</t>
  </si>
  <si>
    <t>Australian Ethical Investment Ltd</t>
  </si>
  <si>
    <t>Bennelong Funds Management Ltd</t>
  </si>
  <si>
    <t>Bentham Asset Management</t>
  </si>
  <si>
    <t>BlackRock Investment Management (Australia) Limited</t>
  </si>
  <si>
    <t>BT Investment Management (RE) Limited</t>
  </si>
  <si>
    <t>Sage Capital Pty Ltd </t>
  </si>
  <si>
    <t>Celeste Funds Management Limited</t>
  </si>
  <si>
    <t>Colonial First State Investments Limited</t>
  </si>
  <si>
    <t>Cromwell Property Group</t>
  </si>
  <si>
    <t>DDH Graham Limited</t>
  </si>
  <si>
    <t>DNR Capital Pty Lt</t>
  </si>
  <si>
    <t>Eley Griffiths Group Pty Ltd</t>
  </si>
  <si>
    <t>FIL Responsible Entity (Australia) Limited</t>
  </si>
  <si>
    <t>Firetrail Investments Pty Ltd </t>
  </si>
  <si>
    <t>First Sentier Investors (Australia) Services Pty Ltd</t>
  </si>
  <si>
    <t>Folkestone Capital Limited</t>
  </si>
  <si>
    <t>Franklin Templeton Australia Limited</t>
  </si>
  <si>
    <t>GCI Australia Pty Ltd</t>
  </si>
  <si>
    <t>Epoch Investment Partners Inc</t>
  </si>
  <si>
    <t>Greencape Capital Pty Ltd </t>
  </si>
  <si>
    <t>Janus Henderson Investors (Australia) Limited</t>
  </si>
  <si>
    <t>Hyperion Asset Management Limited</t>
  </si>
  <si>
    <t>Investors Mutual Limited</t>
  </si>
  <si>
    <t>L1 Capital Pty Limited</t>
  </si>
  <si>
    <t>La Trobe Financial Services Pty Limited</t>
  </si>
  <si>
    <t>Lazard Asset Management LLC</t>
  </si>
  <si>
    <t>Legg Mason Global Asset Management</t>
  </si>
  <si>
    <t>Loomis Sayles &amp; Company LP</t>
  </si>
  <si>
    <t>Magellan Asset Management Limited</t>
  </si>
  <si>
    <t>MFS International Australia Pty Ltd</t>
  </si>
  <si>
    <t>Munro Asset Management Limited </t>
  </si>
  <si>
    <t>Nanuk Asset Management Pty Ltd</t>
  </si>
  <si>
    <t>Yarra Capital Management Limited</t>
  </si>
  <si>
    <t>OC Microcap Pty Ltd</t>
  </si>
  <si>
    <t>Orbis Investment Management Limited</t>
  </si>
  <si>
    <t>Partners Group Private Markets (Australia) Pty Ltd</t>
  </si>
  <si>
    <t>Pendal Institutional Limited</t>
  </si>
  <si>
    <t>Perpetual Investment Management Limited</t>
  </si>
  <si>
    <t>PIMCO Australia Pty Limited</t>
  </si>
  <si>
    <t>Platinum Investment Management Limited</t>
  </si>
  <si>
    <t>Plato Investment Management Limited</t>
  </si>
  <si>
    <t>PM Capital Limited </t>
  </si>
  <si>
    <t>ClearBridge Investments Limited</t>
  </si>
  <si>
    <t>Regal Funds Management Pty Limited.</t>
  </si>
  <si>
    <t>Resolution Capital Limited</t>
  </si>
  <si>
    <t>Schroder Investment Management Australia Limited</t>
  </si>
  <si>
    <t>SG Hiscock &amp; Company Limited</t>
  </si>
  <si>
    <t>State Street Global Advisors Australia Limited</t>
  </si>
  <si>
    <t>T. Rowe Price Australia Limited</t>
  </si>
  <si>
    <t>UBS Asset Management (Australia) Ltd</t>
  </si>
  <si>
    <t>Vanguard Investments Australia Ltd </t>
  </si>
  <si>
    <t>Winton Group Ltd</t>
  </si>
  <si>
    <t>YourChoice Pension Cash Option</t>
  </si>
  <si>
    <t>YourChoice Pension Moderate Option</t>
  </si>
  <si>
    <t>YourChoice Pension Growth Option</t>
  </si>
  <si>
    <t>YourChoice Pension  High Growth Option</t>
  </si>
  <si>
    <t>Allan Gray Managed Funds</t>
  </si>
  <si>
    <t>Allan Gray Direct SMA</t>
  </si>
  <si>
    <t>Allan Gray Direct Equities</t>
  </si>
  <si>
    <t>Watershed Income</t>
  </si>
  <si>
    <t>Woodside Energy Group Ltd</t>
  </si>
  <si>
    <t>Hearts And Minds Investments Limited</t>
  </si>
  <si>
    <t>OneVue Wealth Services Pty Ltd</t>
  </si>
  <si>
    <t>ASZ2</t>
  </si>
  <si>
    <t>WDS</t>
  </si>
  <si>
    <t>HM1</t>
  </si>
  <si>
    <t>Total Cash</t>
  </si>
  <si>
    <t>Total Fixed Income</t>
  </si>
  <si>
    <t>Total Equity</t>
  </si>
  <si>
    <t>Total Property</t>
  </si>
  <si>
    <t>Total Infrastructure</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</si>
  <si>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</si>
  <si>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</si>
  <si>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All investment options have been presented per asset classes of the underlying investment items and the asset allocations have been estimated based on information available. The asset classes used are Equity, Fixed Income, Cash, Infrastructure, Property &amp; Other.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</si>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</sst>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quot;$&quot;#,##0.00"/>
  </numFmts>
  <fonts count="13">
    <font>
      <sz val="11"/>
      <color theme="1"/>
      <name val="Calibri"/>
      <family val="2"/>
      <scheme val="minor"/>
    </font>
    <font>
      <sz val="11"/>
      <color theme="1"/>
      <name val="Calibri"/>
      <family val="2"/>
      <scheme val="minor"/>
    </font>
    <font>
      <b/>
      <i/>
      <sz val="10"/>
      <color rgb="FFFF0000"/>
      <name val="Times New Roman"/>
      <family val="1"/>
    </font>
    <font>
      <sz val="10"/>
      <color theme="1"/>
      <name val="Times New Roman"/>
      <family val="1"/>
    </font>
    <font>
      <b/>
      <sz val="10"/>
      <color rgb="FFFF0000"/>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sz val="12"/>
      <name val="Calibri Light"/>
      <family val="2"/>
    </font>
    <font>
      <sz val="12"/>
      <name val="Times New Roman"/>
      <family val="1"/>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2" fillId="2" borderId="0" xfId="0" applyFont="1" applyFill="1"/>
    <xf numFmtId="0" fontId="3" fillId="2" borderId="0" xfId="0" applyFont="1" applyFill="1"/>
    <xf numFmtId="0" fontId="4" fillId="2" borderId="0" xfId="0" applyFont="1" applyFill="1" applyAlignment="1">
      <alignment horizontal="center" vertical="center"/>
    </xf>
    <xf numFmtId="10" fontId="3" fillId="0" borderId="0" xfId="2" applyNumberFormat="1" applyFont="1"/>
    <xf numFmtId="0" fontId="3" fillId="0" borderId="0" xfId="0" applyFont="1"/>
    <xf numFmtId="0" fontId="5" fillId="0" borderId="1" xfId="0" applyFont="1" applyBorder="1" applyAlignment="1">
      <alignment horizontal="left" vertical="top"/>
    </xf>
    <xf numFmtId="0" fontId="6" fillId="0" borderId="1" xfId="0" applyFont="1" applyBorder="1" applyAlignment="1">
      <alignment horizontal="center" vertical="center"/>
    </xf>
    <xf numFmtId="0" fontId="7" fillId="0" borderId="1" xfId="0" applyFont="1" applyBorder="1" applyAlignment="1">
      <alignment vertical="center" wrapText="1"/>
    </xf>
    <xf numFmtId="0" fontId="6" fillId="0" borderId="1" xfId="0" applyFont="1" applyBorder="1"/>
    <xf numFmtId="0" fontId="5" fillId="0" borderId="0" xfId="0" applyFont="1" applyAlignment="1">
      <alignment horizontal="left" vertical="top"/>
    </xf>
    <xf numFmtId="0" fontId="6" fillId="0" borderId="0" xfId="0" applyFont="1"/>
    <xf numFmtId="0" fontId="7"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top"/>
    </xf>
    <xf numFmtId="0" fontId="5" fillId="0" borderId="4" xfId="0" applyFont="1" applyBorder="1" applyAlignment="1">
      <alignment horizontal="center" vertical="center"/>
    </xf>
    <xf numFmtId="10" fontId="5" fillId="0" borderId="4" xfId="2" applyNumberFormat="1" applyFont="1" applyBorder="1" applyAlignment="1">
      <alignment horizontal="center" vertical="center"/>
    </xf>
    <xf numFmtId="164" fontId="3" fillId="0" borderId="9" xfId="0" applyNumberFormat="1" applyFont="1" applyBorder="1"/>
    <xf numFmtId="10" fontId="3" fillId="0" borderId="8" xfId="2" applyNumberFormat="1" applyFont="1" applyBorder="1"/>
    <xf numFmtId="9" fontId="3" fillId="0" borderId="14" xfId="2" applyFont="1" applyBorder="1"/>
    <xf numFmtId="0" fontId="3" fillId="0" borderId="19" xfId="0" applyFont="1" applyBorder="1"/>
    <xf numFmtId="9" fontId="3" fillId="0" borderId="19" xfId="2" applyFont="1" applyBorder="1"/>
    <xf numFmtId="164" fontId="5" fillId="0" borderId="20" xfId="0" applyNumberFormat="1" applyFont="1" applyBorder="1" applyAlignment="1">
      <alignment horizontal="left" vertical="top"/>
    </xf>
    <xf numFmtId="164" fontId="5" fillId="0" borderId="20" xfId="0" applyNumberFormat="1" applyFont="1" applyBorder="1" applyAlignment="1">
      <alignment horizontal="right" vertical="top"/>
    </xf>
    <xf numFmtId="10" fontId="5" fillId="0" borderId="20" xfId="2" applyNumberFormat="1" applyFont="1" applyBorder="1" applyAlignment="1">
      <alignment horizontal="right" vertical="top"/>
    </xf>
    <xf numFmtId="0" fontId="9" fillId="0" borderId="0" xfId="0" applyFont="1" applyAlignment="1">
      <alignment horizont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0" fontId="5" fillId="0" borderId="4" xfId="2" applyNumberFormat="1" applyFont="1" applyBorder="1" applyAlignment="1">
      <alignment horizontal="center" vertical="center" wrapText="1"/>
    </xf>
    <xf numFmtId="0" fontId="3" fillId="0" borderId="21" xfId="0" applyFont="1" applyBorder="1" applyAlignment="1">
      <alignment horizontal="left" vertical="top"/>
    </xf>
    <xf numFmtId="0" fontId="3" fillId="0" borderId="9" xfId="0" applyFont="1" applyBorder="1" applyAlignment="1">
      <alignment horizontal="center" vertical="center"/>
    </xf>
    <xf numFmtId="164" fontId="3" fillId="0" borderId="14" xfId="0" applyNumberFormat="1" applyFont="1" applyBorder="1"/>
    <xf numFmtId="10" fontId="3" fillId="0" borderId="14" xfId="2" applyNumberFormat="1" applyFont="1" applyBorder="1"/>
    <xf numFmtId="0" fontId="3" fillId="0" borderId="12" xfId="0" applyFont="1" applyBorder="1"/>
    <xf numFmtId="0" fontId="3" fillId="0" borderId="14" xfId="0" applyFont="1" applyBorder="1" applyAlignment="1">
      <alignment horizontal="center" vertical="center"/>
    </xf>
    <xf numFmtId="164" fontId="3" fillId="0" borderId="22" xfId="0" applyNumberFormat="1" applyFont="1" applyBorder="1"/>
    <xf numFmtId="0" fontId="3" fillId="0" borderId="22" xfId="0" applyFont="1" applyBorder="1" applyAlignment="1">
      <alignment horizontal="center" vertical="center"/>
    </xf>
    <xf numFmtId="0" fontId="3" fillId="0" borderId="17" xfId="0" applyFont="1" applyBorder="1"/>
    <xf numFmtId="0" fontId="3" fillId="0" borderId="19" xfId="0" applyFont="1" applyBorder="1" applyAlignment="1">
      <alignment horizontal="center" vertical="center"/>
    </xf>
    <xf numFmtId="0" fontId="3" fillId="0" borderId="23" xfId="0" applyFont="1" applyBorder="1"/>
    <xf numFmtId="164" fontId="5" fillId="0" borderId="24" xfId="0" applyNumberFormat="1" applyFont="1" applyBorder="1" applyAlignment="1">
      <alignment horizontal="left" vertical="top"/>
    </xf>
    <xf numFmtId="164" fontId="5" fillId="0" borderId="24" xfId="0" applyNumberFormat="1" applyFont="1" applyBorder="1" applyAlignment="1">
      <alignment horizontal="right" vertical="top"/>
    </xf>
    <xf numFmtId="10" fontId="5" fillId="0" borderId="24" xfId="2" applyNumberFormat="1" applyFont="1" applyBorder="1" applyAlignment="1">
      <alignment horizontal="right" vertical="top"/>
    </xf>
    <xf numFmtId="164" fontId="3" fillId="0" borderId="0" xfId="1" applyNumberFormat="1" applyFont="1"/>
    <xf numFmtId="0" fontId="3" fillId="0" borderId="25" xfId="0" applyFont="1" applyBorder="1" applyAlignment="1">
      <alignment horizontal="center" vertical="center"/>
    </xf>
    <xf numFmtId="2" fontId="5" fillId="0" borderId="20" xfId="0" applyNumberFormat="1" applyFont="1" applyBorder="1" applyAlignment="1">
      <alignment horizontal="right" vertical="top"/>
    </xf>
    <xf numFmtId="2" fontId="5" fillId="0" borderId="24" xfId="0" applyNumberFormat="1" applyFont="1" applyBorder="1" applyAlignment="1">
      <alignment horizontal="right" vertical="top"/>
    </xf>
    <xf numFmtId="0" fontId="3" fillId="0" borderId="7" xfId="0" applyFont="1" applyBorder="1" applyAlignment="1">
      <alignment horizontal="left" vertical="top"/>
    </xf>
    <xf numFmtId="0" fontId="5" fillId="0" borderId="2" xfId="0" applyFont="1" applyBorder="1" applyAlignment="1">
      <alignment horizontal="center" vertical="center"/>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43" fontId="3" fillId="0" borderId="9" xfId="1" applyFont="1" applyBorder="1"/>
    <xf numFmtId="43" fontId="3" fillId="0" borderId="14" xfId="1" applyFont="1" applyBorder="1"/>
    <xf numFmtId="0" fontId="3" fillId="0" borderId="26" xfId="0" applyFont="1" applyBorder="1" applyAlignment="1">
      <alignment vertical="top"/>
    </xf>
    <xf numFmtId="0" fontId="3" fillId="0" borderId="27" xfId="0" applyFont="1" applyBorder="1" applyAlignment="1">
      <alignment vertical="top"/>
    </xf>
    <xf numFmtId="43" fontId="3" fillId="0" borderId="22" xfId="1" applyFont="1" applyBorder="1"/>
    <xf numFmtId="10" fontId="3" fillId="0" borderId="22" xfId="2" applyNumberFormat="1" applyFont="1" applyBorder="1"/>
    <xf numFmtId="165" fontId="3" fillId="0" borderId="0" xfId="0" applyNumberFormat="1" applyFont="1"/>
    <xf numFmtId="0" fontId="3" fillId="0" borderId="15" xfId="0" applyFont="1" applyBorder="1" applyAlignment="1">
      <alignment vertical="top"/>
    </xf>
    <xf numFmtId="0" fontId="3" fillId="0" borderId="16" xfId="0" applyFont="1" applyBorder="1" applyAlignment="1">
      <alignment vertical="top"/>
    </xf>
    <xf numFmtId="10" fontId="3" fillId="0" borderId="19" xfId="2" applyNumberFormat="1" applyFont="1" applyBorder="1"/>
    <xf numFmtId="43" fontId="3" fillId="0" borderId="9" xfId="1" applyFont="1" applyBorder="1" applyAlignment="1">
      <alignment horizontal="center" vertical="center"/>
    </xf>
    <xf numFmtId="43" fontId="3" fillId="0" borderId="14" xfId="1" applyFont="1" applyBorder="1" applyAlignment="1">
      <alignment horizontal="center" vertical="center"/>
    </xf>
    <xf numFmtId="43" fontId="3" fillId="0" borderId="22" xfId="1" applyFont="1" applyBorder="1" applyAlignment="1">
      <alignment horizontal="center" vertical="center"/>
    </xf>
    <xf numFmtId="0" fontId="10" fillId="0" borderId="0" xfId="0" applyFont="1" applyAlignment="1">
      <alignment horizontal="left" vertical="top"/>
    </xf>
    <xf numFmtId="0" fontId="0" fillId="0" borderId="0" xfId="0" applyAlignment="1">
      <alignment horizontal="left" vertical="top"/>
    </xf>
    <xf numFmtId="0" fontId="11" fillId="0" borderId="0" xfId="0" applyFont="1" applyAlignment="1">
      <alignment horizontal="left" vertical="center"/>
    </xf>
    <xf numFmtId="0" fontId="12" fillId="0" borderId="0" xfId="0" applyFont="1" applyAlignment="1">
      <alignment horizontal="left" vertical="top"/>
    </xf>
    <xf numFmtId="0" fontId="3" fillId="0" borderId="13" xfId="0" applyFont="1" applyBorder="1" applyAlignment="1">
      <alignment horizontal="center"/>
    </xf>
    <xf numFmtId="0" fontId="3" fillId="0" borderId="12" xfId="0" applyFont="1" applyBorder="1" applyAlignment="1">
      <alignment horizontal="center"/>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center"/>
    </xf>
    <xf numFmtId="0" fontId="3" fillId="0" borderId="17" xfId="0" applyFont="1" applyBorder="1" applyAlignment="1">
      <alignment horizontal="center"/>
    </xf>
    <xf numFmtId="0" fontId="8"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8" xfId="0" applyFont="1" applyBorder="1" applyAlignment="1">
      <alignment horizontal="center"/>
    </xf>
    <xf numFmtId="0" fontId="3" fillId="0" borderId="7" xfId="0" applyFont="1" applyBorder="1" applyAlignment="1">
      <alignment horizontal="center"/>
    </xf>
  </cellXfs>
  <cellStyles count="3">
    <cellStyle name="Comma" xfId="1" builtinId="3"/>
    <cellStyle name="Normal" xfId="0" builtinId="0"/>
    <cellStyle name="Percent" xfId="2" builtinId="5"/>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election sqref="A1:XFD1048576"/>
    </sheetView>
  </sheetViews>
  <sheetFormatPr defaultRowHeight="15"/>
  <sheetData>
    <row r="1" spans="1:1" s="70" customFormat="1" ht="15.75">
      <c r="A1" s="69" t="s">
        <v>703</v>
      </c>
    </row>
    <row r="2" spans="1:1" s="70" customFormat="1"/>
    <row r="3" spans="1:1" s="72" customFormat="1" ht="15.75">
      <c r="A3" s="71" t="s">
        <v>704</v>
      </c>
    </row>
    <row r="4" spans="1:1" s="72" customFormat="1" ht="15.75">
      <c r="A4" s="71" t="s">
        <v>705</v>
      </c>
    </row>
    <row r="5" spans="1:1" s="72" customFormat="1" ht="15.75">
      <c r="A5" s="71" t="s">
        <v>706</v>
      </c>
    </row>
    <row r="6" spans="1:1" s="72" customFormat="1" ht="15.75">
      <c r="A6" s="71" t="s">
        <v>707</v>
      </c>
    </row>
  </sheetData>
  <hyperlinks>
    <hyperlink ref="A3" r:id="rId1" display="https://www.legislation.gov.au/Details/F2021L01531/Explanatory Statement/Text" xr:uid="{BEC207F1-2E12-418E-B1E7-B6E790FAAE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topLeftCell="A31" workbookViewId="0">
      <selection activeCell="G34" sqref="G34"/>
    </sheetView>
  </sheetViews>
  <sheetFormatPr defaultColWidth="9.140625" defaultRowHeight="12.75"/>
  <cols>
    <col min="1" max="1" width="43.5703125" style="5" bestFit="1" customWidth="1"/>
    <col min="2" max="2" width="46.85546875" style="5" bestFit="1" customWidth="1"/>
    <col min="3" max="3" width="15.5703125" style="5" customWidth="1"/>
    <col min="4" max="4" width="16" style="5" customWidth="1"/>
    <col min="5" max="5" width="21.7109375" style="5" customWidth="1"/>
    <col min="6" max="7" width="16" style="5" customWidth="1"/>
    <col min="8" max="8" width="12" style="5" bestFit="1" customWidth="1"/>
    <col min="9" max="9" width="12.28515625" style="5" bestFit="1" customWidth="1"/>
    <col min="10" max="10" width="9.42578125" style="4" bestFit="1" customWidth="1"/>
    <col min="11" max="11" width="29" style="5" bestFit="1" customWidth="1"/>
    <col min="12" max="12" width="12" style="5" bestFit="1" customWidth="1"/>
    <col min="13" max="16384" width="9.140625" style="5"/>
  </cols>
  <sheetData>
    <row r="1" spans="1:12" ht="13.5">
      <c r="A1" s="1" t="s">
        <v>0</v>
      </c>
      <c r="B1" s="2"/>
      <c r="C1" s="2"/>
      <c r="D1" s="3" t="s">
        <v>1</v>
      </c>
      <c r="E1" s="3" t="s">
        <v>2</v>
      </c>
      <c r="F1" s="3" t="s">
        <v>3</v>
      </c>
      <c r="G1" s="3"/>
      <c r="H1" s="2"/>
      <c r="I1" s="2"/>
    </row>
    <row r="2" spans="1:12" ht="13.5" thickBot="1"/>
    <row r="3" spans="1:12" ht="14.25" customHeight="1" thickBot="1">
      <c r="A3" s="6" t="s">
        <v>4</v>
      </c>
      <c r="B3" s="7" t="s">
        <v>684</v>
      </c>
      <c r="C3" s="8"/>
      <c r="D3" s="8"/>
      <c r="E3" s="9"/>
      <c r="F3" s="9"/>
      <c r="G3" s="9"/>
      <c r="H3" s="80" t="s">
        <v>5</v>
      </c>
      <c r="I3" s="80"/>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 thickBot="1">
      <c r="A7" s="26" t="s">
        <v>18</v>
      </c>
      <c r="B7" s="49" t="s">
        <v>19</v>
      </c>
      <c r="C7" s="27" t="s">
        <v>20</v>
      </c>
      <c r="D7" s="81" t="s">
        <v>10</v>
      </c>
      <c r="E7" s="82"/>
      <c r="F7" s="81" t="s">
        <v>11</v>
      </c>
      <c r="G7" s="82"/>
      <c r="H7" s="15" t="s">
        <v>12</v>
      </c>
      <c r="I7" s="16" t="s">
        <v>13</v>
      </c>
      <c r="L7" s="5" t="s">
        <v>63</v>
      </c>
    </row>
    <row r="8" spans="1:12" ht="15" customHeight="1">
      <c r="A8" s="50" t="s">
        <v>14</v>
      </c>
      <c r="B8" s="51"/>
      <c r="C8" s="52"/>
      <c r="D8" s="83" t="s">
        <v>7</v>
      </c>
      <c r="E8" s="84"/>
      <c r="F8" s="83" t="s">
        <v>15</v>
      </c>
      <c r="G8" s="84"/>
      <c r="H8" s="56" t="e">
        <f ca="1">SUMIFS(INDIRECT("'DataPen'!E"&amp;L$8&amp;":E"&amp;L$9),INDIRECT("'DataPen'!D"&amp;L$8&amp;":D"&amp;L$9),"Cash at Bank")</f>
        <v>#REF!</v>
      </c>
      <c r="I8" s="18" t="e">
        <f ca="1">+H8/$H$52</f>
        <v>#REF!</v>
      </c>
      <c r="K8" s="5" t="s">
        <v>7</v>
      </c>
      <c r="L8" s="5" t="e">
        <f>MATCH(K8,#REF!,FALSE)</f>
        <v>#REF!</v>
      </c>
    </row>
    <row r="9" spans="1:12" ht="15" customHeight="1">
      <c r="A9" s="53"/>
      <c r="B9" s="54"/>
      <c r="C9" s="55"/>
      <c r="D9" s="73"/>
      <c r="E9" s="74"/>
      <c r="F9" s="73" t="s">
        <v>15</v>
      </c>
      <c r="G9" s="74"/>
      <c r="H9" s="57" t="e">
        <f ca="1">SUMIFS(INDIRECT("'DataPen'!E"&amp;L$8&amp;":E"&amp;L$9),INDIRECT("'DataPen'!D"&amp;L$8&amp;":D"&amp;L$9),A9)</f>
        <v>#REF!</v>
      </c>
      <c r="I9" s="19" t="e">
        <f ca="1">+H9/$H$52</f>
        <v>#REF!</v>
      </c>
      <c r="J9" s="5"/>
      <c r="K9" s="5" t="s">
        <v>47</v>
      </c>
      <c r="L9" s="5" t="e">
        <f>MATCH(K9,#REF!,FALSE)</f>
        <v>#REF!</v>
      </c>
    </row>
    <row r="10" spans="1:12" ht="15" customHeight="1">
      <c r="A10" s="75"/>
      <c r="B10" s="76"/>
      <c r="C10" s="77"/>
      <c r="D10" s="78"/>
      <c r="E10" s="79"/>
      <c r="F10" s="20"/>
      <c r="G10" s="20"/>
      <c r="H10" s="20"/>
      <c r="I10" s="21" t="e">
        <f ca="1">+H10/$H$52</f>
        <v>#REF!</v>
      </c>
      <c r="J10" s="5"/>
    </row>
    <row r="11" spans="1:12" ht="13.5" thickBot="1">
      <c r="A11" s="22" t="str">
        <f>CONCATENATE("Total "&amp;D5)</f>
        <v>Total Cash</v>
      </c>
      <c r="B11" s="22"/>
      <c r="C11" s="22"/>
      <c r="D11" s="23"/>
      <c r="E11" s="23"/>
      <c r="F11" s="23"/>
      <c r="G11" s="23"/>
      <c r="H11" s="23" t="e">
        <f ca="1">SUM(H8:H10)</f>
        <v>#REF!</v>
      </c>
      <c r="I11" s="24" t="e">
        <f ca="1">SUM(I8:I10)</f>
        <v>#REF!</v>
      </c>
      <c r="J11" s="5"/>
    </row>
    <row r="12" spans="1:12" ht="13.5" thickTop="1">
      <c r="I12" s="4"/>
      <c r="J12" s="5"/>
    </row>
    <row r="13" spans="1:12">
      <c r="A13" s="10" t="s">
        <v>6</v>
      </c>
      <c r="B13" s="10"/>
      <c r="C13" s="10"/>
      <c r="D13" s="14" t="s">
        <v>16</v>
      </c>
    </row>
    <row r="14" spans="1:12" ht="13.5" thickBot="1">
      <c r="A14" s="10" t="s">
        <v>17</v>
      </c>
      <c r="B14" s="10"/>
      <c r="C14" s="10"/>
      <c r="D14" s="25" t="s">
        <v>9</v>
      </c>
      <c r="I14" s="4"/>
      <c r="J14" s="5"/>
    </row>
    <row r="15" spans="1:12" ht="39" thickBot="1">
      <c r="A15" s="26" t="s">
        <v>18</v>
      </c>
      <c r="B15" s="49" t="s">
        <v>19</v>
      </c>
      <c r="C15" s="27" t="s">
        <v>20</v>
      </c>
      <c r="D15" s="26" t="s">
        <v>10</v>
      </c>
      <c r="E15" s="26" t="s">
        <v>21</v>
      </c>
      <c r="F15" s="28" t="s">
        <v>22</v>
      </c>
      <c r="G15" s="28" t="s">
        <v>35</v>
      </c>
      <c r="H15" s="26" t="s">
        <v>12</v>
      </c>
      <c r="I15" s="29" t="s">
        <v>13</v>
      </c>
      <c r="J15" s="5"/>
    </row>
    <row r="16" spans="1:12">
      <c r="A16" s="34" t="s">
        <v>28</v>
      </c>
      <c r="B16" s="34" t="s">
        <v>28</v>
      </c>
      <c r="C16" s="48" t="str">
        <f>IFERROR(VLOOKUP(B16,#REF!,4,FALSE),"N/A")</f>
        <v>N/A</v>
      </c>
      <c r="D16" s="31" t="s">
        <v>16</v>
      </c>
      <c r="E16" s="31" t="s">
        <v>25</v>
      </c>
      <c r="F16" s="31" t="s">
        <v>26</v>
      </c>
      <c r="G16" s="45"/>
      <c r="H16" s="32" t="e">
        <f ca="1">SUMIFS(INDIRECT("'DataPen'!E"&amp;L$16&amp;":E"&amp;L$17),INDIRECT("'DataPen'!D"&amp;L$16&amp;":D"&amp;L$17),B16)</f>
        <v>#REF!</v>
      </c>
      <c r="I16" s="33" t="e">
        <f ca="1">+H16/$H$52</f>
        <v>#REF!</v>
      </c>
      <c r="J16" s="5"/>
      <c r="K16" s="5" t="s">
        <v>47</v>
      </c>
      <c r="L16" s="5" t="e">
        <f>MATCH(K16,#REF!,FALSE)</f>
        <v>#REF!</v>
      </c>
    </row>
    <row r="17" spans="1:12">
      <c r="A17" s="34" t="s">
        <v>28</v>
      </c>
      <c r="B17" s="34" t="s">
        <v>28</v>
      </c>
      <c r="C17" s="34" t="str">
        <f>IFERROR(VLOOKUP(B17,#REF!,4,FALSE),"N/A")</f>
        <v>N/A</v>
      </c>
      <c r="D17" s="35" t="s">
        <v>16</v>
      </c>
      <c r="E17" s="35" t="s">
        <v>27</v>
      </c>
      <c r="F17" s="35" t="s">
        <v>26</v>
      </c>
      <c r="G17" s="37"/>
      <c r="H17" s="36" t="e">
        <f ca="1">SUMIFS(INDIRECT("'DataPen'!E"&amp;L$18&amp;":E"&amp;L$19),INDIRECT("'DataPen'!D"&amp;L$18&amp;":D"&amp;L$19),B17)</f>
        <v>#REF!</v>
      </c>
      <c r="I17" s="33" t="e">
        <f ca="1">+H17/$H$52</f>
        <v>#REF!</v>
      </c>
      <c r="J17" s="5"/>
      <c r="K17" s="5" t="s">
        <v>48</v>
      </c>
      <c r="L17" s="5" t="e">
        <f>MATCH(K17,#REF!,FALSE)</f>
        <v>#REF!</v>
      </c>
    </row>
    <row r="18" spans="1:12">
      <c r="A18" s="34" t="s">
        <v>28</v>
      </c>
      <c r="B18" s="34" t="s">
        <v>28</v>
      </c>
      <c r="C18" s="34" t="s">
        <v>28</v>
      </c>
      <c r="D18" s="37" t="s">
        <v>16</v>
      </c>
      <c r="E18" s="37" t="s">
        <v>25</v>
      </c>
      <c r="F18" s="37" t="s">
        <v>29</v>
      </c>
      <c r="G18" s="37"/>
      <c r="H18" s="32">
        <v>0</v>
      </c>
      <c r="I18" s="33" t="e">
        <f ca="1">+H18/$H$52</f>
        <v>#REF!</v>
      </c>
      <c r="J18" s="5"/>
      <c r="K18" s="5" t="s">
        <v>49</v>
      </c>
      <c r="L18" s="5" t="e">
        <f>MATCH(K18,#REF!,FALSE)</f>
        <v>#REF!</v>
      </c>
    </row>
    <row r="19" spans="1:12">
      <c r="A19" s="34" t="s">
        <v>28</v>
      </c>
      <c r="B19" s="34" t="s">
        <v>28</v>
      </c>
      <c r="C19" s="34" t="s">
        <v>28</v>
      </c>
      <c r="D19" s="37" t="s">
        <v>16</v>
      </c>
      <c r="E19" s="37" t="s">
        <v>27</v>
      </c>
      <c r="F19" s="37" t="s">
        <v>29</v>
      </c>
      <c r="G19" s="37"/>
      <c r="H19" s="36">
        <v>0</v>
      </c>
      <c r="I19" s="33" t="e">
        <f ca="1">+H19/$H$52</f>
        <v>#REF!</v>
      </c>
      <c r="J19" s="5"/>
      <c r="K19" s="5" t="s">
        <v>50</v>
      </c>
      <c r="L19" s="5" t="e">
        <f>MATCH(K19,#REF!,FALSE)</f>
        <v>#REF!</v>
      </c>
    </row>
    <row r="20" spans="1:12">
      <c r="A20" s="38"/>
      <c r="B20" s="38"/>
      <c r="C20" s="38"/>
      <c r="D20" s="39"/>
      <c r="E20" s="39"/>
      <c r="F20" s="39"/>
      <c r="G20" s="39"/>
      <c r="H20" s="20"/>
      <c r="I20" s="21" t="e">
        <f ca="1">+H20/$H$52</f>
        <v>#REF!</v>
      </c>
      <c r="J20" s="5"/>
      <c r="K20" s="5" t="s">
        <v>51</v>
      </c>
      <c r="L20" s="5" t="e">
        <f>MATCH(K20,#REF!,FALSE)</f>
        <v>#REF!</v>
      </c>
    </row>
    <row r="21" spans="1:12" ht="13.5" thickBot="1">
      <c r="A21" s="22" t="str">
        <f>CONCATENATE("Total "&amp;D13)</f>
        <v>Total Fixed Income</v>
      </c>
      <c r="B21" s="22"/>
      <c r="C21" s="22"/>
      <c r="D21" s="23"/>
      <c r="E21" s="23"/>
      <c r="F21" s="23"/>
      <c r="G21" s="46">
        <f>SUM(G16:G20)</f>
        <v>0</v>
      </c>
      <c r="H21" s="23" t="e">
        <f ca="1">SUM(H16:H20)</f>
        <v>#REF!</v>
      </c>
      <c r="I21" s="24" t="e">
        <f ca="1">SUM(I16:I20)</f>
        <v>#REF!</v>
      </c>
      <c r="J21" s="5"/>
    </row>
    <row r="22" spans="1:12" ht="13.5" thickTop="1">
      <c r="I22" s="4"/>
      <c r="J22" s="5"/>
    </row>
    <row r="23" spans="1:12">
      <c r="A23" s="10" t="s">
        <v>6</v>
      </c>
      <c r="B23" s="10"/>
      <c r="C23" s="10"/>
      <c r="D23" s="14" t="s">
        <v>30</v>
      </c>
      <c r="J23" s="5"/>
    </row>
    <row r="24" spans="1:12" ht="13.5" thickBot="1">
      <c r="A24" s="10" t="s">
        <v>17</v>
      </c>
      <c r="B24" s="10"/>
      <c r="C24" s="10"/>
      <c r="D24" s="25" t="s">
        <v>9</v>
      </c>
      <c r="I24" s="4"/>
    </row>
    <row r="25" spans="1:12" ht="39" thickBot="1">
      <c r="A25" s="26" t="s">
        <v>18</v>
      </c>
      <c r="B25" s="49" t="s">
        <v>19</v>
      </c>
      <c r="C25" s="27" t="s">
        <v>20</v>
      </c>
      <c r="D25" s="26" t="s">
        <v>31</v>
      </c>
      <c r="E25" s="26" t="s">
        <v>21</v>
      </c>
      <c r="F25" s="28" t="s">
        <v>22</v>
      </c>
      <c r="G25" s="28" t="s">
        <v>35</v>
      </c>
      <c r="H25" s="26" t="s">
        <v>12</v>
      </c>
      <c r="I25" s="29" t="s">
        <v>13</v>
      </c>
    </row>
    <row r="26" spans="1:12">
      <c r="A26" s="40" t="s">
        <v>28</v>
      </c>
      <c r="B26" s="40" t="s">
        <v>28</v>
      </c>
      <c r="C26" s="48" t="str">
        <f>IFERROR(VLOOKUP(B26,#REF!,4,FALSE),"N/A")</f>
        <v>N/A</v>
      </c>
      <c r="D26" s="31" t="s">
        <v>30</v>
      </c>
      <c r="E26" s="31" t="s">
        <v>25</v>
      </c>
      <c r="F26" s="31" t="s">
        <v>26</v>
      </c>
      <c r="G26" s="31"/>
      <c r="H26" s="32" t="e">
        <f ca="1">SUMIFS(INDIRECT("'DataPen'!E"&amp;$L26&amp;":E"&amp;$L27),INDIRECT("'DataPen'!D"&amp;$L26&amp;":D"&amp;$L27),B26)</f>
        <v>#REF!</v>
      </c>
      <c r="I26" s="18" t="e">
        <f t="shared" ref="I26:I31" ca="1" si="0">+H26/$H$52</f>
        <v>#REF!</v>
      </c>
      <c r="K26" s="5" t="s">
        <v>51</v>
      </c>
      <c r="L26" s="5" t="e">
        <f>MATCH(K26,#REF!,FALSE)</f>
        <v>#REF!</v>
      </c>
    </row>
    <row r="27" spans="1:12">
      <c r="A27" s="40" t="s">
        <v>28</v>
      </c>
      <c r="B27" s="40" t="s">
        <v>28</v>
      </c>
      <c r="C27" s="34" t="str">
        <f>IFERROR(VLOOKUP(B27,#REF!,4,FALSE),"N/A")</f>
        <v>N/A</v>
      </c>
      <c r="D27" s="35" t="s">
        <v>30</v>
      </c>
      <c r="E27" s="35" t="s">
        <v>27</v>
      </c>
      <c r="F27" s="35" t="s">
        <v>26</v>
      </c>
      <c r="G27" s="35"/>
      <c r="H27" s="36" t="e">
        <f ca="1">SUMIFS(INDIRECT("'DataPen'!E"&amp;$L28&amp;":E"&amp;$L29),INDIRECT("'DataPen'!D"&amp;$L28&amp;":D"&amp;$L29),B27)</f>
        <v>#REF!</v>
      </c>
      <c r="I27" s="33" t="e">
        <f t="shared" ca="1" si="0"/>
        <v>#REF!</v>
      </c>
      <c r="K27" s="5" t="s">
        <v>52</v>
      </c>
      <c r="L27" s="5" t="e">
        <f>MATCH(K27,#REF!,FALSE)</f>
        <v>#REF!</v>
      </c>
    </row>
    <row r="28" spans="1:12">
      <c r="A28" s="40" t="s">
        <v>28</v>
      </c>
      <c r="B28" s="40" t="s">
        <v>28</v>
      </c>
      <c r="C28" s="40" t="str">
        <f>IFERROR(VLOOKUP(B28,#REF!,4,FALSE),"N/A")</f>
        <v>N/A</v>
      </c>
      <c r="D28" s="35" t="s">
        <v>30</v>
      </c>
      <c r="E28" s="35" t="s">
        <v>25</v>
      </c>
      <c r="F28" s="35" t="s">
        <v>29</v>
      </c>
      <c r="G28" s="37"/>
      <c r="H28" s="36">
        <v>0</v>
      </c>
      <c r="I28" s="33" t="e">
        <f t="shared" ca="1" si="0"/>
        <v>#REF!</v>
      </c>
      <c r="K28" s="5" t="s">
        <v>53</v>
      </c>
      <c r="L28" s="5" t="e">
        <f>MATCH(K28,#REF!,FALSE)</f>
        <v>#REF!</v>
      </c>
    </row>
    <row r="29" spans="1:12">
      <c r="A29" s="40" t="s">
        <v>28</v>
      </c>
      <c r="B29" s="40" t="s">
        <v>28</v>
      </c>
      <c r="C29" s="40" t="str">
        <f>IFERROR(VLOOKUP(B29,#REF!,4,FALSE),"N/A")</f>
        <v>N/A</v>
      </c>
      <c r="D29" s="37" t="s">
        <v>30</v>
      </c>
      <c r="E29" s="37" t="s">
        <v>27</v>
      </c>
      <c r="F29" s="37" t="s">
        <v>29</v>
      </c>
      <c r="G29" s="37"/>
      <c r="H29" s="36">
        <v>0</v>
      </c>
      <c r="I29" s="19" t="e">
        <f t="shared" ca="1" si="0"/>
        <v>#REF!</v>
      </c>
      <c r="K29" s="5" t="s">
        <v>54</v>
      </c>
      <c r="L29" s="5" t="e">
        <f>MATCH(K29,#REF!,FALSE)</f>
        <v>#REF!</v>
      </c>
    </row>
    <row r="30" spans="1:12">
      <c r="A30" s="40"/>
      <c r="B30" s="40"/>
      <c r="C30" s="40"/>
      <c r="D30" s="37"/>
      <c r="E30" s="37"/>
      <c r="F30" s="37"/>
      <c r="G30" s="37"/>
      <c r="H30" s="36"/>
      <c r="I30" s="19" t="e">
        <f t="shared" ca="1" si="0"/>
        <v>#REF!</v>
      </c>
      <c r="K30" s="5" t="s">
        <v>55</v>
      </c>
      <c r="L30" s="5" t="e">
        <f>MATCH(K30,#REF!,FALSE)</f>
        <v>#REF!</v>
      </c>
    </row>
    <row r="31" spans="1:12" s="4" customFormat="1">
      <c r="A31" s="38"/>
      <c r="B31" s="38"/>
      <c r="C31" s="38"/>
      <c r="D31" s="39"/>
      <c r="E31" s="39"/>
      <c r="F31" s="39"/>
      <c r="G31" s="39"/>
      <c r="H31" s="20"/>
      <c r="I31" s="19" t="e">
        <f t="shared" ca="1" si="0"/>
        <v>#REF!</v>
      </c>
      <c r="K31" s="5"/>
      <c r="L31" s="5"/>
    </row>
    <row r="32" spans="1:12" s="4" customFormat="1" ht="13.5" thickBot="1">
      <c r="A32" s="22" t="str">
        <f>CONCATENATE("Total "&amp;D23)</f>
        <v>Total Equity</v>
      </c>
      <c r="B32" s="22"/>
      <c r="C32" s="22"/>
      <c r="D32" s="23"/>
      <c r="E32" s="23"/>
      <c r="F32" s="23"/>
      <c r="G32" s="46">
        <f>SUM(G26:G31)</f>
        <v>0</v>
      </c>
      <c r="H32" s="23" t="e">
        <f ca="1">SUM(H26:H31)</f>
        <v>#REF!</v>
      </c>
      <c r="I32" s="24" t="e">
        <f ca="1">SUM(I26:I31)</f>
        <v>#REF!</v>
      </c>
      <c r="K32" s="5"/>
    </row>
    <row r="33" spans="1:12" s="4" customFormat="1" ht="13.5" thickTop="1">
      <c r="A33" s="5"/>
      <c r="B33" s="5"/>
      <c r="C33" s="5"/>
      <c r="D33" s="5"/>
      <c r="E33" s="5"/>
      <c r="F33" s="5"/>
      <c r="G33" s="5"/>
      <c r="H33" s="5"/>
      <c r="I33" s="5"/>
      <c r="K33" s="5"/>
    </row>
    <row r="34" spans="1:12" s="4" customFormat="1">
      <c r="A34" s="10" t="s">
        <v>6</v>
      </c>
      <c r="B34" s="10"/>
      <c r="C34" s="10"/>
      <c r="D34" s="14" t="s">
        <v>32</v>
      </c>
      <c r="E34" s="5"/>
      <c r="F34" s="5"/>
      <c r="G34" s="5"/>
      <c r="H34" s="5"/>
      <c r="I34" s="5"/>
      <c r="K34" s="5"/>
    </row>
    <row r="35" spans="1:12" s="4" customFormat="1" ht="13.5" thickBot="1">
      <c r="A35" s="10" t="s">
        <v>17</v>
      </c>
      <c r="B35" s="10"/>
      <c r="C35" s="10"/>
      <c r="D35" s="25" t="s">
        <v>9</v>
      </c>
      <c r="E35" s="5"/>
      <c r="F35" s="5"/>
      <c r="G35" s="5"/>
      <c r="H35" s="5"/>
      <c r="K35" s="5"/>
    </row>
    <row r="36" spans="1:12" s="4" customFormat="1" ht="39" thickBot="1">
      <c r="A36" s="26" t="s">
        <v>18</v>
      </c>
      <c r="B36" s="49" t="s">
        <v>19</v>
      </c>
      <c r="C36" s="27" t="s">
        <v>20</v>
      </c>
      <c r="D36" s="26" t="s">
        <v>31</v>
      </c>
      <c r="E36" s="26" t="s">
        <v>21</v>
      </c>
      <c r="F36" s="28" t="s">
        <v>22</v>
      </c>
      <c r="G36" s="28" t="s">
        <v>35</v>
      </c>
      <c r="H36" s="26" t="s">
        <v>12</v>
      </c>
      <c r="I36" s="29" t="s">
        <v>13</v>
      </c>
      <c r="K36" s="5"/>
    </row>
    <row r="37" spans="1:12" s="4" customFormat="1">
      <c r="A37" s="34" t="s">
        <v>28</v>
      </c>
      <c r="B37" s="48" t="s">
        <v>28</v>
      </c>
      <c r="C37" s="48" t="str">
        <f>IFERROR(VLOOKUP(B37,#REF!,4,FALSE),"N/A")</f>
        <v>N/A</v>
      </c>
      <c r="D37" s="31" t="s">
        <v>32</v>
      </c>
      <c r="E37" s="31" t="s">
        <v>25</v>
      </c>
      <c r="F37" s="31" t="s">
        <v>26</v>
      </c>
      <c r="G37" s="31"/>
      <c r="H37" s="17" t="e">
        <f ca="1">SUMIFS(INDIRECT("'DataPen'!E"&amp;$L37&amp;":E"&amp;$L38),INDIRECT("'DataPen'!D"&amp;$L37&amp;":D"&amp;$L38),B37)</f>
        <v>#REF!</v>
      </c>
      <c r="I37" s="18" t="e">
        <f ca="1">+H37/$H$52</f>
        <v>#REF!</v>
      </c>
      <c r="K37" s="5" t="s">
        <v>55</v>
      </c>
      <c r="L37" s="5" t="e">
        <f>MATCH(K37,#REF!,FALSE)</f>
        <v>#REF!</v>
      </c>
    </row>
    <row r="38" spans="1:12" s="4" customFormat="1">
      <c r="A38" s="34" t="s">
        <v>28</v>
      </c>
      <c r="B38" s="34" t="s">
        <v>28</v>
      </c>
      <c r="C38" s="34" t="str">
        <f>IFERROR(VLOOKUP(B38,#REF!,4,FALSE),"N/A")</f>
        <v>N/A</v>
      </c>
      <c r="D38" s="35" t="s">
        <v>32</v>
      </c>
      <c r="E38" s="35" t="s">
        <v>27</v>
      </c>
      <c r="F38" s="35" t="s">
        <v>26</v>
      </c>
      <c r="G38" s="35"/>
      <c r="H38" s="32" t="e">
        <f ca="1">SUMIFS(INDIRECT("'DataPen'!E"&amp;$L39&amp;":E"&amp;$L40),INDIRECT("'DataPen'!D"&amp;$L39&amp;":D"&amp;$L40),B38)</f>
        <v>#REF!</v>
      </c>
      <c r="I38" s="33" t="e">
        <f ca="1">+H38/$H$52</f>
        <v>#REF!</v>
      </c>
      <c r="K38" s="5" t="s">
        <v>56</v>
      </c>
      <c r="L38" s="5" t="e">
        <f>MATCH(K38,#REF!,FALSE)</f>
        <v>#REF!</v>
      </c>
    </row>
    <row r="39" spans="1:12" s="4" customFormat="1">
      <c r="A39" s="38"/>
      <c r="B39" s="38"/>
      <c r="C39" s="38"/>
      <c r="D39" s="39"/>
      <c r="E39" s="39"/>
      <c r="F39" s="39"/>
      <c r="G39" s="39"/>
      <c r="H39" s="20"/>
      <c r="I39" s="21" t="e">
        <f ca="1">+H39/$H$52</f>
        <v>#REF!</v>
      </c>
      <c r="K39" s="5" t="s">
        <v>57</v>
      </c>
      <c r="L39" s="5" t="e">
        <f>MATCH(K39,#REF!,FALSE)</f>
        <v>#REF!</v>
      </c>
    </row>
    <row r="40" spans="1:12" s="4" customFormat="1" ht="13.5" thickBot="1">
      <c r="A40" s="22" t="str">
        <f>CONCATENATE("Total "&amp;D34)</f>
        <v>Total Property</v>
      </c>
      <c r="B40" s="22"/>
      <c r="C40" s="22"/>
      <c r="D40" s="23"/>
      <c r="E40" s="23"/>
      <c r="F40" s="23"/>
      <c r="G40" s="46">
        <f>SUM(G37:G39)</f>
        <v>0</v>
      </c>
      <c r="H40" s="23" t="e">
        <f ca="1">SUM(H37:H39)</f>
        <v>#REF!</v>
      </c>
      <c r="I40" s="24" t="e">
        <f ca="1">SUM(I37:I39)</f>
        <v>#REF!</v>
      </c>
      <c r="K40" s="5" t="s">
        <v>58</v>
      </c>
      <c r="L40" s="5" t="e">
        <f>MATCH(K40,#REF!,FALSE)</f>
        <v>#REF!</v>
      </c>
    </row>
    <row r="41" spans="1:12" s="4" customFormat="1" ht="13.5" thickTop="1">
      <c r="A41" s="5"/>
      <c r="B41" s="5"/>
      <c r="C41" s="5"/>
      <c r="D41" s="5"/>
      <c r="E41" s="5"/>
      <c r="F41" s="5"/>
      <c r="G41" s="5"/>
      <c r="H41" s="5"/>
      <c r="I41" s="5"/>
      <c r="K41" s="5" t="s">
        <v>59</v>
      </c>
      <c r="L41" s="5" t="e">
        <f>MATCH(K41,#REF!,FALSE)</f>
        <v>#REF!</v>
      </c>
    </row>
    <row r="42" spans="1:12" s="4" customFormat="1">
      <c r="A42" s="10" t="s">
        <v>6</v>
      </c>
      <c r="B42" s="10"/>
      <c r="C42" s="10"/>
      <c r="D42" s="14" t="s">
        <v>33</v>
      </c>
      <c r="E42" s="5"/>
      <c r="F42" s="5"/>
      <c r="G42" s="5"/>
      <c r="H42" s="5"/>
      <c r="I42" s="5"/>
      <c r="K42" s="5"/>
    </row>
    <row r="43" spans="1:12" s="4" customFormat="1" ht="13.5" thickBot="1">
      <c r="A43" s="10" t="s">
        <v>17</v>
      </c>
      <c r="B43" s="10"/>
      <c r="C43" s="10"/>
      <c r="D43" s="25" t="s">
        <v>9</v>
      </c>
      <c r="E43" s="5"/>
      <c r="F43" s="5"/>
      <c r="G43" s="5"/>
      <c r="H43" s="5"/>
      <c r="K43" s="5"/>
    </row>
    <row r="44" spans="1:12" s="4" customFormat="1" ht="39" thickBot="1">
      <c r="A44" s="26" t="s">
        <v>18</v>
      </c>
      <c r="B44" s="49" t="s">
        <v>19</v>
      </c>
      <c r="C44" s="27" t="s">
        <v>20</v>
      </c>
      <c r="D44" s="26" t="s">
        <v>31</v>
      </c>
      <c r="E44" s="26" t="s">
        <v>21</v>
      </c>
      <c r="F44" s="28" t="s">
        <v>22</v>
      </c>
      <c r="G44" s="28" t="s">
        <v>35</v>
      </c>
      <c r="H44" s="26" t="s">
        <v>12</v>
      </c>
      <c r="I44" s="29" t="s">
        <v>13</v>
      </c>
      <c r="K44" s="5"/>
    </row>
    <row r="45" spans="1:12" s="4" customFormat="1">
      <c r="A45" s="40" t="s">
        <v>28</v>
      </c>
      <c r="B45" s="40" t="s">
        <v>28</v>
      </c>
      <c r="C45" s="48" t="str">
        <f>IFERROR(VLOOKUP(B45,#REF!,4,FALSE),"N/A")</f>
        <v>N/A</v>
      </c>
      <c r="D45" s="31" t="s">
        <v>33</v>
      </c>
      <c r="E45" s="31" t="s">
        <v>25</v>
      </c>
      <c r="F45" s="31" t="s">
        <v>26</v>
      </c>
      <c r="G45" s="31"/>
      <c r="H45" s="17" t="e">
        <f ca="1">SUMIFS(INDIRECT("'DataPen'!E"&amp;$L45&amp;":E"&amp;$L46),INDIRECT("'DataPen'!D"&amp;$L45&amp;":D"&amp;$L46),B45)</f>
        <v>#REF!</v>
      </c>
      <c r="I45" s="18" t="e">
        <f ca="1">+H45/$H$52</f>
        <v>#REF!</v>
      </c>
      <c r="K45" s="5" t="s">
        <v>59</v>
      </c>
      <c r="L45" s="5" t="e">
        <f>MATCH(K45,#REF!,FALSE)</f>
        <v>#REF!</v>
      </c>
    </row>
    <row r="46" spans="1:12" s="4" customFormat="1">
      <c r="A46" s="40" t="s">
        <v>28</v>
      </c>
      <c r="B46" s="40" t="s">
        <v>28</v>
      </c>
      <c r="C46" s="34" t="str">
        <f>IFERROR(VLOOKUP(B46,#REF!,4,FALSE),"N/A")</f>
        <v>N/A</v>
      </c>
      <c r="D46" s="35" t="s">
        <v>33</v>
      </c>
      <c r="E46" s="35" t="s">
        <v>27</v>
      </c>
      <c r="F46" s="35" t="s">
        <v>26</v>
      </c>
      <c r="G46" s="35"/>
      <c r="H46" s="32" t="e">
        <f ca="1">SUMIFS(INDIRECT("'DataPen'!E"&amp;$L47&amp;":E"&amp;$L48),INDIRECT("'DataPen'!D"&amp;$L47&amp;":D"&amp;$L48),B46)</f>
        <v>#REF!</v>
      </c>
      <c r="I46" s="33" t="e">
        <f ca="1">+H46/$H$52</f>
        <v>#REF!</v>
      </c>
      <c r="K46" s="5" t="s">
        <v>60</v>
      </c>
      <c r="L46" s="5" t="e">
        <f>MATCH(K46,#REF!,FALSE)</f>
        <v>#REF!</v>
      </c>
    </row>
    <row r="47" spans="1:12" s="4" customFormat="1">
      <c r="A47" s="40" t="s">
        <v>28</v>
      </c>
      <c r="B47" s="40" t="s">
        <v>28</v>
      </c>
      <c r="C47" s="40" t="str">
        <f>IFERROR(VLOOKUP(B47,#REF!,4,FALSE),"N/A")</f>
        <v>N/A</v>
      </c>
      <c r="D47" s="35" t="s">
        <v>33</v>
      </c>
      <c r="E47" s="35" t="s">
        <v>25</v>
      </c>
      <c r="F47" s="35" t="s">
        <v>29</v>
      </c>
      <c r="G47" s="37"/>
      <c r="H47" s="36">
        <v>0</v>
      </c>
      <c r="I47" s="19" t="e">
        <f t="shared" ref="I47:I48" ca="1" si="1">+H47/$H$52</f>
        <v>#REF!</v>
      </c>
      <c r="K47" s="5" t="s">
        <v>61</v>
      </c>
      <c r="L47" s="5" t="e">
        <f>MATCH(K47,#REF!,FALSE)</f>
        <v>#REF!</v>
      </c>
    </row>
    <row r="48" spans="1:12" s="4" customFormat="1">
      <c r="A48" s="40" t="s">
        <v>28</v>
      </c>
      <c r="B48" s="40" t="s">
        <v>28</v>
      </c>
      <c r="C48" s="40" t="str">
        <f>IFERROR(VLOOKUP(B48,#REF!,4,FALSE),"N/A")</f>
        <v>N/A</v>
      </c>
      <c r="D48" s="37" t="s">
        <v>33</v>
      </c>
      <c r="E48" s="35" t="s">
        <v>27</v>
      </c>
      <c r="F48" s="35" t="s">
        <v>29</v>
      </c>
      <c r="G48" s="37"/>
      <c r="H48" s="36">
        <v>0</v>
      </c>
      <c r="I48" s="19" t="e">
        <f t="shared" ca="1" si="1"/>
        <v>#REF!</v>
      </c>
      <c r="K48" s="5" t="s">
        <v>62</v>
      </c>
      <c r="L48" s="5" t="e">
        <f>MATCH(K48,#REF!,FALSE)</f>
        <v>#REF!</v>
      </c>
    </row>
    <row r="49" spans="1:12" s="4" customFormat="1">
      <c r="A49" s="38"/>
      <c r="B49" s="38"/>
      <c r="C49" s="38"/>
      <c r="D49" s="39"/>
      <c r="E49" s="39"/>
      <c r="F49" s="35"/>
      <c r="G49" s="37"/>
      <c r="H49" s="20"/>
      <c r="I49" s="21" t="e">
        <f ca="1">+H49/$H$52</f>
        <v>#REF!</v>
      </c>
      <c r="L49" s="5"/>
    </row>
    <row r="50" spans="1:12" s="4" customFormat="1" ht="13.5" thickBot="1">
      <c r="A50" s="22" t="str">
        <f>CONCATENATE("Total "&amp;D42)</f>
        <v>Total Infrastructure</v>
      </c>
      <c r="B50" s="22"/>
      <c r="C50" s="22"/>
      <c r="D50" s="23"/>
      <c r="E50" s="23"/>
      <c r="F50" s="23"/>
      <c r="G50" s="46">
        <f>SUM(G45:G49)</f>
        <v>0</v>
      </c>
      <c r="H50" s="23" t="e">
        <f ca="1">SUM(H45:H49)</f>
        <v>#REF!</v>
      </c>
      <c r="I50" s="24" t="e">
        <f ca="1">SUM(I45:I49)</f>
        <v>#REF!</v>
      </c>
    </row>
    <row r="51" spans="1:12" s="4" customFormat="1" ht="14.25" thickTop="1" thickBot="1">
      <c r="A51" s="5"/>
      <c r="B51" s="5"/>
      <c r="C51" s="5"/>
      <c r="D51" s="5"/>
      <c r="E51" s="5"/>
      <c r="F51" s="5"/>
      <c r="G51" s="5"/>
      <c r="H51" s="5"/>
      <c r="I51" s="5"/>
    </row>
    <row r="52" spans="1:12" s="4" customFormat="1" ht="14.25" thickTop="1" thickBot="1">
      <c r="A52" s="41" t="s">
        <v>34</v>
      </c>
      <c r="B52" s="41"/>
      <c r="C52" s="41"/>
      <c r="D52" s="42"/>
      <c r="E52" s="42"/>
      <c r="F52" s="42"/>
      <c r="G52" s="47">
        <f>+G11+G21+G32+G40+G50</f>
        <v>0</v>
      </c>
      <c r="H52" s="42" t="e">
        <f ca="1">+H11+H21+H32+H40+H50</f>
        <v>#REF!</v>
      </c>
      <c r="I52" s="43" t="e">
        <f ca="1">+I11+I21+I32+I40+I50</f>
        <v>#REF!</v>
      </c>
    </row>
    <row r="53" spans="1:12" s="4" customFormat="1" ht="13.5" thickTop="1">
      <c r="A53" s="5"/>
      <c r="B53" s="5"/>
      <c r="C53" s="5"/>
      <c r="D53" s="5"/>
      <c r="E53" s="5"/>
      <c r="F53" s="5"/>
      <c r="G53" s="5"/>
      <c r="H53" s="5"/>
      <c r="I53" s="5"/>
    </row>
    <row r="54" spans="1:12" s="4" customFormat="1">
      <c r="A54" s="5"/>
      <c r="B54" s="5"/>
      <c r="C54" s="5"/>
      <c r="D54" s="5"/>
      <c r="E54" s="5"/>
      <c r="F54" s="5"/>
      <c r="G54" s="5"/>
      <c r="H54" s="44" t="e">
        <f ca="1">ROUND(H52,2)=ROUND(#REF!,2)</f>
        <v>#REF!</v>
      </c>
      <c r="I54" s="5"/>
    </row>
    <row r="55" spans="1:12">
      <c r="H55" s="62" t="e">
        <f ca="1">ROUND(H52,2)-ROUND(#REF!,2)</f>
        <v>#REF!</v>
      </c>
    </row>
  </sheetData>
  <mergeCells count="9">
    <mergeCell ref="D9:E9"/>
    <mergeCell ref="F9:G9"/>
    <mergeCell ref="A10:C10"/>
    <mergeCell ref="D10:E10"/>
    <mergeCell ref="H3:I3"/>
    <mergeCell ref="D7:E7"/>
    <mergeCell ref="F7:G7"/>
    <mergeCell ref="D8:E8"/>
    <mergeCell ref="F8:G8"/>
  </mergeCells>
  <conditionalFormatting sqref="G21 G32 G40 G50 G52 H1:H53 H56:H1048576">
    <cfRule type="cellIs" dxfId="72" priority="2" operator="lessThan">
      <formula>0</formula>
    </cfRule>
  </conditionalFormatting>
  <conditionalFormatting sqref="H54:H55">
    <cfRule type="cellIs" dxfId="71"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4"/>
  <sheetViews>
    <sheetView topLeftCell="A19" workbookViewId="0">
      <selection activeCell="H8" sqref="H8"/>
    </sheetView>
  </sheetViews>
  <sheetFormatPr defaultColWidth="9.140625" defaultRowHeight="12.75"/>
  <cols>
    <col min="1" max="1" width="43.5703125" style="5" bestFit="1" customWidth="1"/>
    <col min="2" max="2" width="46.85546875" style="5" bestFit="1" customWidth="1"/>
    <col min="3" max="3" width="15.5703125" style="5" customWidth="1"/>
    <col min="4" max="4" width="16" style="5" customWidth="1"/>
    <col min="5" max="5" width="21.7109375" style="5" customWidth="1"/>
    <col min="6" max="7" width="16" style="5" customWidth="1"/>
    <col min="8" max="8" width="12" style="5" bestFit="1" customWidth="1"/>
    <col min="9" max="9" width="12.28515625" style="5" bestFit="1" customWidth="1"/>
    <col min="10" max="10" width="9.42578125" style="4" bestFit="1" customWidth="1"/>
    <col min="11" max="11" width="29" style="5" bestFit="1" customWidth="1"/>
    <col min="12" max="12" width="12" style="5" bestFit="1" customWidth="1"/>
    <col min="13" max="16384" width="9.140625" style="5"/>
  </cols>
  <sheetData>
    <row r="1" spans="1:12" ht="13.5">
      <c r="A1" s="1" t="s">
        <v>0</v>
      </c>
      <c r="B1" s="2"/>
      <c r="C1" s="2"/>
      <c r="D1" s="3" t="s">
        <v>1</v>
      </c>
      <c r="E1" s="3" t="s">
        <v>2</v>
      </c>
      <c r="F1" s="3" t="s">
        <v>3</v>
      </c>
      <c r="G1" s="3"/>
      <c r="H1" s="2"/>
      <c r="I1" s="2"/>
    </row>
    <row r="2" spans="1:12" ht="13.5" thickBot="1"/>
    <row r="3" spans="1:12" ht="14.25" customHeight="1" thickBot="1">
      <c r="A3" s="6" t="s">
        <v>4</v>
      </c>
      <c r="B3" s="7" t="s">
        <v>685</v>
      </c>
      <c r="C3" s="8"/>
      <c r="D3" s="8"/>
      <c r="E3" s="9"/>
      <c r="F3" s="9"/>
      <c r="G3" s="9"/>
      <c r="H3" s="80" t="s">
        <v>5</v>
      </c>
      <c r="I3" s="80"/>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 thickBot="1">
      <c r="A7" s="26" t="s">
        <v>18</v>
      </c>
      <c r="B7" s="49" t="s">
        <v>19</v>
      </c>
      <c r="C7" s="27" t="s">
        <v>20</v>
      </c>
      <c r="D7" s="81" t="s">
        <v>10</v>
      </c>
      <c r="E7" s="82"/>
      <c r="F7" s="81" t="s">
        <v>11</v>
      </c>
      <c r="G7" s="82"/>
      <c r="H7" s="15" t="s">
        <v>12</v>
      </c>
      <c r="I7" s="16" t="s">
        <v>13</v>
      </c>
      <c r="L7" s="5" t="s">
        <v>63</v>
      </c>
    </row>
    <row r="8" spans="1:12" ht="15" customHeight="1">
      <c r="A8" s="50" t="s">
        <v>14</v>
      </c>
      <c r="B8" s="51"/>
      <c r="C8" s="52"/>
      <c r="D8" s="83" t="s">
        <v>7</v>
      </c>
      <c r="E8" s="84"/>
      <c r="F8" s="83" t="s">
        <v>15</v>
      </c>
      <c r="G8" s="84"/>
      <c r="H8" s="56" t="e">
        <f ca="1">SUMIFS(INDIRECT("'DataPen'!K"&amp;L$8&amp;":K"&amp;L$9),INDIRECT("'DataPen'!D"&amp;L$8&amp;":D"&amp;L$9),"Cash at Bank")</f>
        <v>#REF!</v>
      </c>
      <c r="I8" s="18" t="e">
        <f ca="1">+H8/$H$71</f>
        <v>#REF!</v>
      </c>
      <c r="K8" s="5" t="s">
        <v>7</v>
      </c>
      <c r="L8" s="5" t="e">
        <f>MATCH(K8,#REF!,FALSE)</f>
        <v>#REF!</v>
      </c>
    </row>
    <row r="9" spans="1:12" ht="15" customHeight="1">
      <c r="A9" s="53" t="s">
        <v>23</v>
      </c>
      <c r="B9" s="54" t="s">
        <v>40</v>
      </c>
      <c r="C9" s="55" t="str">
        <f>IFERROR(VLOOKUP(B9,#REF!,4,FALSE),"N/A")</f>
        <v>N/A</v>
      </c>
      <c r="D9" s="73" t="s">
        <v>7</v>
      </c>
      <c r="E9" s="74"/>
      <c r="F9" s="73" t="s">
        <v>15</v>
      </c>
      <c r="G9" s="74"/>
      <c r="H9" s="57" t="e">
        <f ca="1">SUMIFS(INDIRECT("'DataPen'!K"&amp;L$8&amp;":K"&amp;L$9),INDIRECT("'DataPen'!D"&amp;L$8&amp;":D"&amp;L$9),B9)</f>
        <v>#REF!</v>
      </c>
      <c r="I9" s="33" t="e">
        <f ca="1">+H9/$H$71</f>
        <v>#REF!</v>
      </c>
      <c r="J9" s="5"/>
      <c r="K9" s="5" t="s">
        <v>47</v>
      </c>
      <c r="L9" s="5" t="e">
        <f>MATCH(K9,#REF!,FALSE)</f>
        <v>#REF!</v>
      </c>
    </row>
    <row r="10" spans="1:12" ht="15" customHeight="1">
      <c r="A10" s="58" t="s">
        <v>23</v>
      </c>
      <c r="B10" s="59" t="s">
        <v>44</v>
      </c>
      <c r="C10" s="55" t="str">
        <f>IFERROR(VLOOKUP(B10,#REF!,4,FALSE),"N/A")</f>
        <v>N/A</v>
      </c>
      <c r="D10" s="73" t="s">
        <v>7</v>
      </c>
      <c r="E10" s="74"/>
      <c r="F10" s="73" t="s">
        <v>15</v>
      </c>
      <c r="G10" s="74"/>
      <c r="H10" s="60" t="e">
        <f ca="1">SUMIFS(INDIRECT("'DataPen'!K"&amp;L$8&amp;":K"&amp;L$9),INDIRECT("'DataPen'!D"&amp;L$8&amp;":D"&amp;L$9),B10)</f>
        <v>#REF!</v>
      </c>
      <c r="I10" s="61" t="e">
        <f ca="1">+H10/$H$71</f>
        <v>#REF!</v>
      </c>
      <c r="J10" s="5"/>
    </row>
    <row r="11" spans="1:12" ht="15" customHeight="1">
      <c r="A11" s="58" t="s">
        <v>23</v>
      </c>
      <c r="B11" s="59" t="s">
        <v>45</v>
      </c>
      <c r="C11" s="55" t="str">
        <f>IFERROR(VLOOKUP(B11,#REF!,4,FALSE),"N/A")</f>
        <v>N/A</v>
      </c>
      <c r="D11" s="73" t="s">
        <v>7</v>
      </c>
      <c r="E11" s="74"/>
      <c r="F11" s="73" t="s">
        <v>15</v>
      </c>
      <c r="G11" s="74"/>
      <c r="H11" s="60" t="e">
        <f ca="1">SUMIFS(INDIRECT("'DataPen'!K"&amp;L$8&amp;":K"&amp;L$9),INDIRECT("'DataPen'!D"&amp;L$8&amp;":D"&amp;L$9),B11)</f>
        <v>#REF!</v>
      </c>
      <c r="I11" s="61" t="e">
        <f ca="1">+H11/$H$71</f>
        <v>#REF!</v>
      </c>
      <c r="J11" s="5"/>
    </row>
    <row r="12" spans="1:12" ht="15" customHeight="1">
      <c r="A12" s="63" t="s">
        <v>23</v>
      </c>
      <c r="B12" s="64" t="s">
        <v>46</v>
      </c>
      <c r="C12" s="55" t="str">
        <f>IFERROR(VLOOKUP(B12,#REF!,4,FALSE),"N/A")</f>
        <v>N/A</v>
      </c>
      <c r="D12" s="73" t="s">
        <v>7</v>
      </c>
      <c r="E12" s="74"/>
      <c r="F12" s="73" t="s">
        <v>15</v>
      </c>
      <c r="G12" s="74"/>
      <c r="H12" s="60" t="e">
        <f ca="1">SUMIFS(INDIRECT("'DataPen'!K"&amp;L$8&amp;":K"&amp;L$9),INDIRECT("'DataPen'!D"&amp;L$8&amp;":D"&amp;L$9),B12)</f>
        <v>#REF!</v>
      </c>
      <c r="I12" s="2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 thickBot="1">
      <c r="A17" s="26" t="s">
        <v>18</v>
      </c>
      <c r="B17" s="49" t="s">
        <v>19</v>
      </c>
      <c r="C17" s="27" t="s">
        <v>20</v>
      </c>
      <c r="D17" s="26" t="s">
        <v>10</v>
      </c>
      <c r="E17" s="26" t="s">
        <v>21</v>
      </c>
      <c r="F17" s="28" t="s">
        <v>22</v>
      </c>
      <c r="G17" s="28" t="s">
        <v>35</v>
      </c>
      <c r="H17" s="26" t="s">
        <v>12</v>
      </c>
      <c r="I17" s="29" t="s">
        <v>13</v>
      </c>
      <c r="J17" s="5"/>
    </row>
    <row r="18" spans="1:12">
      <c r="A18" s="30" t="s">
        <v>23</v>
      </c>
      <c r="B18" s="48" t="s">
        <v>40</v>
      </c>
      <c r="C18" s="48" t="str">
        <f>IFERROR(VLOOKUP(B18,#REF!,4,FALSE),"N/A")</f>
        <v>N/A</v>
      </c>
      <c r="D18" s="31" t="s">
        <v>16</v>
      </c>
      <c r="E18" s="31" t="s">
        <v>25</v>
      </c>
      <c r="F18" s="31" t="s">
        <v>26</v>
      </c>
      <c r="G18" s="45"/>
      <c r="H18" s="32" t="e">
        <f ca="1">SUMIFS(INDIRECT("'DataPen'!K"&amp;$L$18&amp;":K"&amp;$L$19),INDIRECT("'DataPen'!D"&amp;$L$18&amp;":D"&amp;$L$19),B18)</f>
        <v>#REF!</v>
      </c>
      <c r="I18" s="33" t="e">
        <f t="shared" ref="I18:I27" ca="1" si="0">+H18/$H$71</f>
        <v>#REF!</v>
      </c>
      <c r="J18" s="5"/>
      <c r="K18" s="5" t="s">
        <v>47</v>
      </c>
      <c r="L18" s="5" t="e">
        <f>MATCH(K18,#REF!,FALSE)</f>
        <v>#REF!</v>
      </c>
    </row>
    <row r="19" spans="1:12">
      <c r="A19" s="34" t="s">
        <v>23</v>
      </c>
      <c r="B19" s="34" t="s">
        <v>40</v>
      </c>
      <c r="C19" s="34" t="str">
        <f>IFERROR(VLOOKUP(B19,#REF!,4,FALSE),"N/A")</f>
        <v>N/A</v>
      </c>
      <c r="D19" s="35" t="s">
        <v>16</v>
      </c>
      <c r="E19" s="35" t="s">
        <v>27</v>
      </c>
      <c r="F19" s="35" t="s">
        <v>26</v>
      </c>
      <c r="G19" s="37"/>
      <c r="H19" s="36" t="e">
        <f ca="1">SUMIFS(INDIRECT("'DataPen'!K"&amp;$L$20&amp;":K"&amp;$L$21),INDIRECT("'DataPen'!D"&amp;$L$20&amp;":D"&amp;$L$21),B19)</f>
        <v>#REF!</v>
      </c>
      <c r="I19" s="33" t="e">
        <f t="shared" ca="1" si="0"/>
        <v>#REF!</v>
      </c>
      <c r="J19" s="5"/>
      <c r="K19" s="5" t="s">
        <v>48</v>
      </c>
      <c r="L19" s="5" t="e">
        <f>MATCH(K19,#REF!,FALSE)</f>
        <v>#REF!</v>
      </c>
    </row>
    <row r="20" spans="1:12">
      <c r="A20" s="34" t="s">
        <v>23</v>
      </c>
      <c r="B20" s="34" t="s">
        <v>40</v>
      </c>
      <c r="C20" s="34" t="str">
        <f>IFERROR(VLOOKUP(B20,#REF!,4,FALSE),"N/A")</f>
        <v>N/A</v>
      </c>
      <c r="D20" s="35" t="s">
        <v>16</v>
      </c>
      <c r="E20" s="35" t="s">
        <v>27</v>
      </c>
      <c r="F20" s="35" t="s">
        <v>29</v>
      </c>
      <c r="G20" s="37"/>
      <c r="H20" s="36" t="e">
        <f ca="1">SUMIFS(INDIRECT("'DataPen'!K"&amp;$L$21&amp;":K"&amp;$L$22),INDIRECT("'DataPen'!D"&amp;$L$21&amp;":D"&amp;$L$22),B20)</f>
        <v>#REF!</v>
      </c>
      <c r="I20" s="33" t="e">
        <f t="shared" ca="1" si="0"/>
        <v>#REF!</v>
      </c>
      <c r="J20" s="5"/>
      <c r="K20" s="5" t="s">
        <v>49</v>
      </c>
      <c r="L20" s="5" t="e">
        <f>MATCH(K20,#REF!,FALSE)</f>
        <v>#REF!</v>
      </c>
    </row>
    <row r="21" spans="1:12">
      <c r="A21" s="34" t="s">
        <v>23</v>
      </c>
      <c r="B21" s="34" t="s">
        <v>44</v>
      </c>
      <c r="C21" s="34" t="str">
        <f>IFERROR(VLOOKUP(B21,#REF!,4,FALSE),"N/A")</f>
        <v>N/A</v>
      </c>
      <c r="D21" s="37" t="s">
        <v>16</v>
      </c>
      <c r="E21" s="37" t="s">
        <v>25</v>
      </c>
      <c r="F21" s="35" t="s">
        <v>26</v>
      </c>
      <c r="G21" s="37"/>
      <c r="H21" s="36" t="e">
        <f ca="1">SUMIFS(INDIRECT("'DataPen'!K"&amp;$L$18&amp;":K"&amp;$L$19),INDIRECT("'DataPen'!D"&amp;$L$18&amp;":D"&amp;$L$19),B21)</f>
        <v>#REF!</v>
      </c>
      <c r="I21" s="33" t="e">
        <f t="shared" ca="1" si="0"/>
        <v>#REF!</v>
      </c>
      <c r="J21" s="5"/>
      <c r="K21" s="5" t="s">
        <v>50</v>
      </c>
      <c r="L21" s="5" t="e">
        <f>MATCH(K21,#REF!,FALSE)</f>
        <v>#REF!</v>
      </c>
    </row>
    <row r="22" spans="1:12">
      <c r="A22" s="34" t="s">
        <v>23</v>
      </c>
      <c r="B22" s="34" t="s">
        <v>44</v>
      </c>
      <c r="C22" s="34" t="str">
        <f>IFERROR(VLOOKUP(B22,#REF!,4,FALSE),"N/A")</f>
        <v>N/A</v>
      </c>
      <c r="D22" s="37" t="s">
        <v>16</v>
      </c>
      <c r="E22" s="37" t="s">
        <v>27</v>
      </c>
      <c r="F22" s="35" t="s">
        <v>26</v>
      </c>
      <c r="G22" s="37"/>
      <c r="H22" s="32" t="e">
        <f ca="1">SUMIFS(INDIRECT("'DataPen'!K"&amp;$L$20&amp;":K"&amp;$L$21),INDIRECT("'DataPen'!D"&amp;$L$20&amp;":D"&amp;$L$21),B22)</f>
        <v>#REF!</v>
      </c>
      <c r="I22" s="33" t="e">
        <f t="shared" ca="1" si="0"/>
        <v>#REF!</v>
      </c>
      <c r="J22" s="5"/>
      <c r="K22" s="5" t="s">
        <v>51</v>
      </c>
      <c r="L22" s="5" t="e">
        <f>MATCH(K22,#REF!,FALSE)</f>
        <v>#REF!</v>
      </c>
    </row>
    <row r="23" spans="1:12">
      <c r="A23" s="34" t="s">
        <v>23</v>
      </c>
      <c r="B23" s="34" t="s">
        <v>45</v>
      </c>
      <c r="C23" s="34" t="str">
        <f>IFERROR(VLOOKUP(B23,#REF!,4,FALSE),"N/A")</f>
        <v>N/A</v>
      </c>
      <c r="D23" s="37" t="s">
        <v>16</v>
      </c>
      <c r="E23" s="37" t="s">
        <v>25</v>
      </c>
      <c r="F23" s="35" t="s">
        <v>26</v>
      </c>
      <c r="G23" s="37"/>
      <c r="H23" s="36" t="e">
        <f ca="1">SUMIFS(INDIRECT("'DataPen'!K"&amp;$L$18&amp;":K"&amp;$L$19),INDIRECT("'DataPen'!D"&amp;$L$18&amp;":D"&amp;$L$19),B23)</f>
        <v>#REF!</v>
      </c>
      <c r="I23" s="33" t="e">
        <f t="shared" ca="1" si="0"/>
        <v>#REF!</v>
      </c>
      <c r="J23" s="5"/>
    </row>
    <row r="24" spans="1:12">
      <c r="A24" s="34" t="s">
        <v>23</v>
      </c>
      <c r="B24" s="34" t="s">
        <v>45</v>
      </c>
      <c r="C24" s="34" t="str">
        <f>IFERROR(VLOOKUP(B24,#REF!,4,FALSE),"N/A")</f>
        <v>N/A</v>
      </c>
      <c r="D24" s="37" t="s">
        <v>16</v>
      </c>
      <c r="E24" s="37" t="s">
        <v>25</v>
      </c>
      <c r="F24" s="35" t="s">
        <v>29</v>
      </c>
      <c r="G24" s="37"/>
      <c r="H24" s="32" t="e">
        <f ca="1">SUMIFS(INDIRECT("'DataPen'!K"&amp;$L$19&amp;":K"&amp;$L$20),INDIRECT("'DataPen'!D"&amp;$L$19&amp;":D"&amp;$L$20),B24)</f>
        <v>#REF!</v>
      </c>
      <c r="I24" s="33" t="e">
        <f t="shared" ca="1" si="0"/>
        <v>#REF!</v>
      </c>
      <c r="J24" s="5"/>
    </row>
    <row r="25" spans="1:12">
      <c r="A25" s="34" t="s">
        <v>23</v>
      </c>
      <c r="B25" s="34" t="s">
        <v>45</v>
      </c>
      <c r="C25" s="34" t="str">
        <f>IFERROR(VLOOKUP(B25,#REF!,4,FALSE),"N/A")</f>
        <v>N/A</v>
      </c>
      <c r="D25" s="37" t="s">
        <v>16</v>
      </c>
      <c r="E25" s="37" t="s">
        <v>27</v>
      </c>
      <c r="F25" s="35" t="s">
        <v>26</v>
      </c>
      <c r="G25" s="37"/>
      <c r="H25" s="32" t="e">
        <f ca="1">SUMIFS(INDIRECT("'DataPen'!K"&amp;$L$20&amp;":K"&amp;$L$21),INDIRECT("'DataPen'!D"&amp;$L$20&amp;":D"&amp;$L$21),B25)</f>
        <v>#REF!</v>
      </c>
      <c r="I25" s="33" t="e">
        <f t="shared" ca="1" si="0"/>
        <v>#REF!</v>
      </c>
      <c r="J25" s="5"/>
    </row>
    <row r="26" spans="1:12">
      <c r="A26" s="34" t="s">
        <v>23</v>
      </c>
      <c r="B26" s="34" t="s">
        <v>46</v>
      </c>
      <c r="C26" s="34" t="str">
        <f>IFERROR(VLOOKUP(B26,#REF!,4,FALSE),"N/A")</f>
        <v>N/A</v>
      </c>
      <c r="D26" s="37" t="s">
        <v>16</v>
      </c>
      <c r="E26" s="37" t="s">
        <v>25</v>
      </c>
      <c r="F26" s="35" t="s">
        <v>26</v>
      </c>
      <c r="G26" s="37"/>
      <c r="H26" s="36" t="e">
        <f ca="1">SUMIFS(INDIRECT("'DataPen'!K"&amp;$L$18&amp;":K"&amp;$L$19),INDIRECT("'DataPen'!D"&amp;$L$18&amp;":D"&amp;$L$19),B26)</f>
        <v>#REF!</v>
      </c>
      <c r="I26" s="33" t="e">
        <f t="shared" ca="1" si="0"/>
        <v>#REF!</v>
      </c>
      <c r="J26" s="5"/>
    </row>
    <row r="27" spans="1:12">
      <c r="A27" s="34" t="s">
        <v>23</v>
      </c>
      <c r="B27" s="38" t="s">
        <v>46</v>
      </c>
      <c r="C27" s="38" t="str">
        <f>IFERROR(VLOOKUP(B27,#REF!,4,FALSE),"N/A")</f>
        <v>N/A</v>
      </c>
      <c r="D27" s="39" t="s">
        <v>16</v>
      </c>
      <c r="E27" s="39" t="s">
        <v>27</v>
      </c>
      <c r="F27" s="39" t="s">
        <v>26</v>
      </c>
      <c r="G27" s="39"/>
      <c r="H27" s="20" t="e">
        <f ca="1">SUMIFS(INDIRECT("'DataPen'!K"&amp;$L$20&amp;":K"&amp;$L$21),INDIRECT("'DataPen'!D"&amp;$L$20&amp;":D"&amp;$L$21),B27)</f>
        <v>#REF!</v>
      </c>
      <c r="I27" s="65" t="e">
        <f t="shared" ca="1" si="0"/>
        <v>#REF!</v>
      </c>
    </row>
    <row r="28" spans="1:12" ht="13.5" thickBot="1">
      <c r="A28" s="22" t="str">
        <f>CONCATENATE("Total "&amp;D15)</f>
        <v>Total Fixed Income</v>
      </c>
      <c r="B28" s="22"/>
      <c r="C28" s="22"/>
      <c r="D28" s="23"/>
      <c r="E28" s="23"/>
      <c r="F28" s="23"/>
      <c r="G28" s="46">
        <f>SUM(G18:G27)</f>
        <v>0</v>
      </c>
      <c r="H28" s="23" t="e">
        <f ca="1">SUM(H18:H27)</f>
        <v>#REF!</v>
      </c>
      <c r="I28" s="24" t="e">
        <f ca="1">SUM(I18:I27)</f>
        <v>#REF!</v>
      </c>
    </row>
    <row r="29" spans="1:12" ht="13.5" thickTop="1">
      <c r="I29" s="4"/>
    </row>
    <row r="30" spans="1:12">
      <c r="A30" s="10" t="s">
        <v>6</v>
      </c>
      <c r="B30" s="10"/>
      <c r="C30" s="10"/>
      <c r="D30" s="14" t="s">
        <v>30</v>
      </c>
    </row>
    <row r="31" spans="1:12" ht="13.5" thickBot="1">
      <c r="A31" s="10" t="s">
        <v>17</v>
      </c>
      <c r="B31" s="10"/>
      <c r="C31" s="10"/>
      <c r="D31" s="25" t="s">
        <v>9</v>
      </c>
      <c r="I31" s="4"/>
    </row>
    <row r="32" spans="1:12" ht="39" thickBot="1">
      <c r="A32" s="26" t="s">
        <v>18</v>
      </c>
      <c r="B32" s="49" t="s">
        <v>19</v>
      </c>
      <c r="C32" s="27" t="s">
        <v>20</v>
      </c>
      <c r="D32" s="26" t="s">
        <v>31</v>
      </c>
      <c r="E32" s="26" t="s">
        <v>21</v>
      </c>
      <c r="F32" s="28" t="s">
        <v>22</v>
      </c>
      <c r="G32" s="28" t="s">
        <v>35</v>
      </c>
      <c r="H32" s="26" t="s">
        <v>12</v>
      </c>
      <c r="I32" s="29" t="s">
        <v>13</v>
      </c>
    </row>
    <row r="33" spans="1:12">
      <c r="A33" s="34" t="s">
        <v>23</v>
      </c>
      <c r="B33" s="48" t="s">
        <v>40</v>
      </c>
      <c r="C33" s="48" t="str">
        <f>IFERROR(VLOOKUP(B33,#REF!,4,FALSE),"N/A")</f>
        <v>N/A</v>
      </c>
      <c r="D33" s="31" t="s">
        <v>30</v>
      </c>
      <c r="E33" s="31" t="s">
        <v>25</v>
      </c>
      <c r="F33" s="31" t="s">
        <v>26</v>
      </c>
      <c r="G33" s="31"/>
      <c r="H33" s="32" t="e">
        <f ca="1">SUMIFS(INDIRECT("'DataPen'!K"&amp;$L33&amp;":K"&amp;$L34),INDIRECT("'DataPen'!D"&amp;$L33&amp;":D"&amp;$L34),B33)</f>
        <v>#REF!</v>
      </c>
      <c r="I33" s="18" t="e">
        <f t="shared" ref="I33:I41" ca="1" si="1">+H33/$H$71</f>
        <v>#REF!</v>
      </c>
      <c r="K33" s="5" t="s">
        <v>51</v>
      </c>
      <c r="L33" s="5" t="e">
        <f>MATCH(K33,#REF!,FALSE)</f>
        <v>#REF!</v>
      </c>
    </row>
    <row r="34" spans="1:12" s="4" customFormat="1">
      <c r="A34" s="34" t="s">
        <v>23</v>
      </c>
      <c r="B34" s="34" t="s">
        <v>40</v>
      </c>
      <c r="C34" s="34" t="str">
        <f>IFERROR(VLOOKUP(B34,#REF!,4,FALSE),"N/A")</f>
        <v>N/A</v>
      </c>
      <c r="D34" s="35" t="s">
        <v>30</v>
      </c>
      <c r="E34" s="35" t="s">
        <v>27</v>
      </c>
      <c r="F34" s="35" t="s">
        <v>26</v>
      </c>
      <c r="G34" s="35"/>
      <c r="H34" s="36" t="e">
        <f ca="1">SUMIFS(INDIRECT("'DataPen'!K"&amp;$L35&amp;":K"&amp;$L36),INDIRECT("'DataPen'!D"&amp;$L35&amp;":D"&amp;$L36),B34)</f>
        <v>#REF!</v>
      </c>
      <c r="I34" s="33" t="e">
        <f t="shared" ca="1" si="1"/>
        <v>#REF!</v>
      </c>
      <c r="K34" s="5" t="s">
        <v>52</v>
      </c>
      <c r="L34" s="5" t="e">
        <f>MATCH(K34,#REF!,FALSE)</f>
        <v>#REF!</v>
      </c>
    </row>
    <row r="35" spans="1:12" s="4" customFormat="1">
      <c r="A35" s="34" t="s">
        <v>23</v>
      </c>
      <c r="B35" s="40" t="s">
        <v>44</v>
      </c>
      <c r="C35" s="40" t="str">
        <f>IFERROR(VLOOKUP(B35,#REF!,4,FALSE),"N/A")</f>
        <v>N/A</v>
      </c>
      <c r="D35" s="35" t="s">
        <v>30</v>
      </c>
      <c r="E35" s="35" t="s">
        <v>25</v>
      </c>
      <c r="F35" s="35" t="s">
        <v>26</v>
      </c>
      <c r="G35" s="37"/>
      <c r="H35" s="36" t="e">
        <f ca="1">SUMIFS(INDIRECT("'DataPen'!K"&amp;$L33&amp;":K"&amp;$L34),INDIRECT("'DataPen'!D"&amp;$L33&amp;":D"&amp;$L34),B35)</f>
        <v>#REF!</v>
      </c>
      <c r="I35" s="33" t="e">
        <f t="shared" ca="1" si="1"/>
        <v>#REF!</v>
      </c>
      <c r="K35" s="5" t="s">
        <v>53</v>
      </c>
      <c r="L35" s="5" t="e">
        <f>MATCH(K35,#REF!,FALSE)</f>
        <v>#REF!</v>
      </c>
    </row>
    <row r="36" spans="1:12" s="4" customFormat="1">
      <c r="A36" s="34" t="s">
        <v>23</v>
      </c>
      <c r="B36" s="40" t="s">
        <v>44</v>
      </c>
      <c r="C36" s="40" t="str">
        <f>IFERROR(VLOOKUP(B36,#REF!,4,FALSE),"N/A")</f>
        <v>N/A</v>
      </c>
      <c r="D36" s="37" t="s">
        <v>30</v>
      </c>
      <c r="E36" s="37" t="s">
        <v>27</v>
      </c>
      <c r="F36" s="35" t="s">
        <v>26</v>
      </c>
      <c r="G36" s="37"/>
      <c r="H36" s="36" t="e">
        <f ca="1">SUMIFS(INDIRECT("'DataPen'!K"&amp;$L35&amp;":K"&amp;$L36),INDIRECT("'DataPen'!D"&amp;$L35&amp;":D"&amp;$L36),B36)</f>
        <v>#REF!</v>
      </c>
      <c r="I36" s="33" t="e">
        <f t="shared" ca="1" si="1"/>
        <v>#REF!</v>
      </c>
      <c r="K36" s="5" t="s">
        <v>54</v>
      </c>
      <c r="L36" s="5" t="e">
        <f>MATCH(K36,#REF!,FALSE)</f>
        <v>#REF!</v>
      </c>
    </row>
    <row r="37" spans="1:12" s="4" customFormat="1">
      <c r="A37" s="34" t="s">
        <v>23</v>
      </c>
      <c r="B37" s="40" t="s">
        <v>44</v>
      </c>
      <c r="C37" s="40" t="str">
        <f>IFERROR(VLOOKUP(B37,#REF!,4,FALSE),"N/A")</f>
        <v>N/A</v>
      </c>
      <c r="D37" s="37" t="s">
        <v>30</v>
      </c>
      <c r="E37" s="37" t="s">
        <v>27</v>
      </c>
      <c r="F37" s="35" t="s">
        <v>29</v>
      </c>
      <c r="G37" s="37"/>
      <c r="H37" s="36" t="e">
        <f ca="1">SUMIFS(INDIRECT("'DataPen'!K"&amp;$L36&amp;":K"&amp;$L37),INDIRECT("'DataPen'!D"&amp;$L36&amp;":D"&amp;$L37),B37)</f>
        <v>#REF!</v>
      </c>
      <c r="I37" s="33" t="e">
        <f t="shared" ca="1" si="1"/>
        <v>#REF!</v>
      </c>
      <c r="K37" s="5" t="s">
        <v>55</v>
      </c>
      <c r="L37" s="5" t="e">
        <f>MATCH(K37,#REF!,FALSE)</f>
        <v>#REF!</v>
      </c>
    </row>
    <row r="38" spans="1:12" s="4" customFormat="1">
      <c r="A38" s="34" t="s">
        <v>23</v>
      </c>
      <c r="B38" s="40" t="s">
        <v>45</v>
      </c>
      <c r="C38" s="40" t="str">
        <f>IFERROR(VLOOKUP(B38,#REF!,4,FALSE),"N/A")</f>
        <v>N/A</v>
      </c>
      <c r="D38" s="35" t="s">
        <v>30</v>
      </c>
      <c r="E38" s="35" t="s">
        <v>25</v>
      </c>
      <c r="F38" s="35" t="s">
        <v>26</v>
      </c>
      <c r="G38" s="37"/>
      <c r="H38" s="36" t="e">
        <f ca="1">SUMIFS(INDIRECT("'DataPen'!K"&amp;$L33&amp;":K"&amp;$L34),INDIRECT("'DataPen'!D"&amp;$L33&amp;":D"&amp;$L34),B38)</f>
        <v>#REF!</v>
      </c>
      <c r="I38" s="33" t="e">
        <f t="shared" ca="1" si="1"/>
        <v>#REF!</v>
      </c>
      <c r="K38" s="5"/>
    </row>
    <row r="39" spans="1:12" s="4" customFormat="1">
      <c r="A39" s="34" t="s">
        <v>23</v>
      </c>
      <c r="B39" s="40" t="s">
        <v>45</v>
      </c>
      <c r="C39" s="40" t="str">
        <f>IFERROR(VLOOKUP(B39,#REF!,4,FALSE),"N/A")</f>
        <v>N/A</v>
      </c>
      <c r="D39" s="37" t="s">
        <v>30</v>
      </c>
      <c r="E39" s="37" t="s">
        <v>27</v>
      </c>
      <c r="F39" s="35" t="s">
        <v>26</v>
      </c>
      <c r="G39" s="37"/>
      <c r="H39" s="36" t="e">
        <f ca="1">SUMIFS(INDIRECT("'DataPen'!K"&amp;$L33&amp;":K"&amp;$L34),INDIRECT("'DataPen'!D"&amp;$L33&amp;":D"&amp;$L34),B39)</f>
        <v>#REF!</v>
      </c>
      <c r="I39" s="33" t="e">
        <f t="shared" ca="1" si="1"/>
        <v>#REF!</v>
      </c>
      <c r="K39" s="5"/>
    </row>
    <row r="40" spans="1:12" s="4" customFormat="1">
      <c r="A40" s="34" t="s">
        <v>23</v>
      </c>
      <c r="B40" s="40" t="s">
        <v>46</v>
      </c>
      <c r="C40" s="40" t="str">
        <f>IFERROR(VLOOKUP(B40,#REF!,4,FALSE),"N/A")</f>
        <v>N/A</v>
      </c>
      <c r="D40" s="37" t="s">
        <v>30</v>
      </c>
      <c r="E40" s="37" t="s">
        <v>25</v>
      </c>
      <c r="F40" s="35" t="s">
        <v>26</v>
      </c>
      <c r="G40" s="37"/>
      <c r="H40" s="36" t="e">
        <f ca="1">SUMIFS(INDIRECT("'DataPen'!K"&amp;$L33&amp;":K"&amp;$L34),INDIRECT("'DataPen'!D"&amp;$L33&amp;":D"&amp;$L34),B40)</f>
        <v>#REF!</v>
      </c>
      <c r="I40" s="33" t="e">
        <f t="shared" ca="1" si="1"/>
        <v>#REF!</v>
      </c>
    </row>
    <row r="41" spans="1:12" s="4" customFormat="1">
      <c r="A41" s="34" t="s">
        <v>23</v>
      </c>
      <c r="B41" s="38" t="s">
        <v>46</v>
      </c>
      <c r="C41" s="38" t="str">
        <f>IFERROR(VLOOKUP(B41,#REF!,4,FALSE),"N/A")</f>
        <v>N/A</v>
      </c>
      <c r="D41" s="39" t="s">
        <v>30</v>
      </c>
      <c r="E41" s="39" t="s">
        <v>27</v>
      </c>
      <c r="F41" s="39" t="s">
        <v>26</v>
      </c>
      <c r="G41" s="39"/>
      <c r="H41" s="36" t="e">
        <f ca="1">SUMIFS(INDIRECT("'DataPen'!K"&amp;$L35&amp;":K"&amp;$L36),INDIRECT("'DataPen'!D"&amp;$L35&amp;":D"&amp;$L36),B41)</f>
        <v>#REF!</v>
      </c>
      <c r="I41" s="33" t="e">
        <f t="shared" ca="1" si="1"/>
        <v>#REF!</v>
      </c>
    </row>
    <row r="42" spans="1:12" s="4" customFormat="1" ht="13.5" thickBot="1">
      <c r="A42" s="22" t="str">
        <f>CONCATENATE("Total "&amp;D30)</f>
        <v>Total Equity</v>
      </c>
      <c r="B42" s="22"/>
      <c r="C42" s="22"/>
      <c r="D42" s="23"/>
      <c r="E42" s="23"/>
      <c r="F42" s="23"/>
      <c r="G42" s="46">
        <f>SUM(G33:G41)</f>
        <v>0</v>
      </c>
      <c r="H42" s="23" t="e">
        <f ca="1">SUM(H33:H41)</f>
        <v>#REF!</v>
      </c>
      <c r="I42" s="24" t="e">
        <f ca="1">SUM(I33:I41)</f>
        <v>#REF!</v>
      </c>
    </row>
    <row r="43" spans="1:12" s="4" customFormat="1" ht="13.5" thickTop="1">
      <c r="A43" s="5"/>
      <c r="B43" s="5"/>
      <c r="C43" s="5"/>
      <c r="D43" s="5"/>
      <c r="E43" s="5"/>
      <c r="F43" s="5"/>
      <c r="G43" s="5"/>
      <c r="H43" s="5"/>
      <c r="I43" s="5"/>
    </row>
    <row r="44" spans="1:12" s="4" customFormat="1">
      <c r="A44" s="10" t="s">
        <v>6</v>
      </c>
      <c r="B44" s="10"/>
      <c r="C44" s="10"/>
      <c r="D44" s="14" t="s">
        <v>32</v>
      </c>
      <c r="E44" s="5"/>
      <c r="F44" s="5"/>
      <c r="G44" s="5"/>
      <c r="H44" s="5"/>
      <c r="I44" s="5"/>
    </row>
    <row r="45" spans="1:12" s="4" customFormat="1" ht="13.5" thickBot="1">
      <c r="A45" s="10" t="s">
        <v>17</v>
      </c>
      <c r="B45" s="10"/>
      <c r="C45" s="10"/>
      <c r="D45" s="25" t="s">
        <v>9</v>
      </c>
      <c r="E45" s="5"/>
      <c r="F45" s="5"/>
      <c r="G45" s="5"/>
      <c r="H45" s="5"/>
    </row>
    <row r="46" spans="1:12" s="4" customFormat="1" ht="39" thickBot="1">
      <c r="A46" s="26" t="s">
        <v>18</v>
      </c>
      <c r="B46" s="49" t="s">
        <v>19</v>
      </c>
      <c r="C46" s="27" t="s">
        <v>20</v>
      </c>
      <c r="D46" s="26" t="s">
        <v>31</v>
      </c>
      <c r="E46" s="26" t="s">
        <v>21</v>
      </c>
      <c r="F46" s="28" t="s">
        <v>22</v>
      </c>
      <c r="G46" s="28" t="s">
        <v>35</v>
      </c>
      <c r="H46" s="26" t="s">
        <v>12</v>
      </c>
      <c r="I46" s="29" t="s">
        <v>13</v>
      </c>
    </row>
    <row r="47" spans="1:12" s="4" customFormat="1">
      <c r="A47" s="30" t="s">
        <v>23</v>
      </c>
      <c r="B47" s="48" t="s">
        <v>40</v>
      </c>
      <c r="C47" s="48" t="str">
        <f>IFERROR(VLOOKUP(B47,#REF!,4,FALSE),"N/A")</f>
        <v>N/A</v>
      </c>
      <c r="D47" s="31" t="s">
        <v>32</v>
      </c>
      <c r="E47" s="31" t="s">
        <v>25</v>
      </c>
      <c r="F47" s="31" t="s">
        <v>26</v>
      </c>
      <c r="G47" s="31"/>
      <c r="H47" s="32" t="e">
        <f ca="1">SUMIFS(INDIRECT("'DataPen'!K"&amp;$L$47&amp;":K"&amp;$L$48),INDIRECT("'DataPen'!D"&amp;$L$47&amp;":D"&amp;$L$48),B47)</f>
        <v>#REF!</v>
      </c>
      <c r="I47" s="18" t="e">
        <f ca="1">+H47/$H$71</f>
        <v>#REF!</v>
      </c>
      <c r="K47" s="5" t="s">
        <v>55</v>
      </c>
      <c r="L47" s="5" t="e">
        <f>MATCH(K47,#REF!,FALSE)</f>
        <v>#REF!</v>
      </c>
    </row>
    <row r="48" spans="1:12" s="4" customFormat="1">
      <c r="A48" s="34" t="s">
        <v>23</v>
      </c>
      <c r="B48" s="34" t="s">
        <v>40</v>
      </c>
      <c r="C48" s="34" t="str">
        <f>IFERROR(VLOOKUP(B48,#REF!,4,FALSE),"N/A")</f>
        <v>N/A</v>
      </c>
      <c r="D48" s="35" t="s">
        <v>32</v>
      </c>
      <c r="E48" s="35" t="s">
        <v>27</v>
      </c>
      <c r="F48" s="35" t="s">
        <v>26</v>
      </c>
      <c r="G48" s="35"/>
      <c r="H48" s="36" t="e">
        <f ca="1">SUMIFS(INDIRECT("'DataPen'!K"&amp;$L$49&amp;":K"&amp;$L$50),INDIRECT("'DataPen'!D"&amp;$L$49&amp;":D"&amp;$L$50),B48)</f>
        <v>#REF!</v>
      </c>
      <c r="I48" s="33" t="e">
        <f ca="1">+H48/$H$71</f>
        <v>#REF!</v>
      </c>
      <c r="K48" s="5" t="s">
        <v>56</v>
      </c>
      <c r="L48" s="5" t="e">
        <f>MATCH(K48,#REF!,FALSE)</f>
        <v>#REF!</v>
      </c>
    </row>
    <row r="49" spans="1:12" s="4" customFormat="1">
      <c r="A49" s="34" t="s">
        <v>23</v>
      </c>
      <c r="B49" s="34" t="s">
        <v>44</v>
      </c>
      <c r="C49" s="34" t="str">
        <f>IFERROR(VLOOKUP(B49,#REF!,4,FALSE),"N/A")</f>
        <v>N/A</v>
      </c>
      <c r="D49" s="35" t="s">
        <v>32</v>
      </c>
      <c r="E49" s="35" t="s">
        <v>25</v>
      </c>
      <c r="F49" s="35" t="s">
        <v>26</v>
      </c>
      <c r="G49" s="35"/>
      <c r="H49" s="32" t="e">
        <f ca="1">SUMIFS(INDIRECT("'DataPen'!K"&amp;$L$47&amp;":K"&amp;$L$48),INDIRECT("'DataPen'!D"&amp;$L$47&amp;":D"&amp;$L$48),B49)</f>
        <v>#REF!</v>
      </c>
      <c r="I49" s="33" t="e">
        <f t="shared" ref="I49:I52" ca="1" si="2">+H49/$H$71</f>
        <v>#REF!</v>
      </c>
      <c r="K49" s="5" t="s">
        <v>57</v>
      </c>
      <c r="L49" s="5" t="e">
        <f>MATCH(K49,#REF!,FALSE)</f>
        <v>#REF!</v>
      </c>
    </row>
    <row r="50" spans="1:12" s="4" customFormat="1">
      <c r="A50" s="34" t="s">
        <v>23</v>
      </c>
      <c r="B50" s="34" t="s">
        <v>44</v>
      </c>
      <c r="C50" s="34" t="str">
        <f>IFERROR(VLOOKUP(B50,#REF!,4,FALSE),"N/A")</f>
        <v>N/A</v>
      </c>
      <c r="D50" s="35" t="s">
        <v>32</v>
      </c>
      <c r="E50" s="35" t="s">
        <v>27</v>
      </c>
      <c r="F50" s="35" t="s">
        <v>26</v>
      </c>
      <c r="G50" s="35"/>
      <c r="H50" s="32" t="e">
        <f ca="1">SUMIFS(INDIRECT("'DataPen'!K"&amp;$L$49&amp;":K"&amp;$L$50),INDIRECT("'DataPen'!D"&amp;$L$49&amp;":D"&amp;$L$50),B50)</f>
        <v>#REF!</v>
      </c>
      <c r="I50" s="33" t="e">
        <f t="shared" ca="1" si="2"/>
        <v>#REF!</v>
      </c>
      <c r="K50" s="5" t="s">
        <v>58</v>
      </c>
      <c r="L50" s="5" t="e">
        <f>MATCH(K50,#REF!,FALSE)</f>
        <v>#REF!</v>
      </c>
    </row>
    <row r="51" spans="1:12" s="4" customFormat="1">
      <c r="A51" s="34" t="s">
        <v>23</v>
      </c>
      <c r="B51" s="34" t="s">
        <v>45</v>
      </c>
      <c r="C51" s="34" t="str">
        <f>IFERROR(VLOOKUP(B51,#REF!,4,FALSE),"N/A")</f>
        <v>N/A</v>
      </c>
      <c r="D51" s="35" t="s">
        <v>32</v>
      </c>
      <c r="E51" s="35" t="s">
        <v>25</v>
      </c>
      <c r="F51" s="35" t="s">
        <v>26</v>
      </c>
      <c r="G51" s="35"/>
      <c r="H51" s="32" t="e">
        <f ca="1">SUMIFS(INDIRECT("'DataPen'!K"&amp;$L$47&amp;":K"&amp;$L$48),INDIRECT("'DataPen'!D"&amp;$L$47&amp;":D"&amp;$L$48),B51)</f>
        <v>#REF!</v>
      </c>
      <c r="I51" s="33" t="e">
        <f t="shared" ca="1" si="2"/>
        <v>#REF!</v>
      </c>
      <c r="K51" s="5" t="s">
        <v>59</v>
      </c>
      <c r="L51" s="5" t="e">
        <f>MATCH(K51,#REF!,FALSE)</f>
        <v>#REF!</v>
      </c>
    </row>
    <row r="52" spans="1:12" s="4" customFormat="1">
      <c r="A52" s="34" t="s">
        <v>23</v>
      </c>
      <c r="B52" s="34" t="s">
        <v>45</v>
      </c>
      <c r="C52" s="34" t="str">
        <f>IFERROR(VLOOKUP(B52,#REF!,4,FALSE),"N/A")</f>
        <v>N/A</v>
      </c>
      <c r="D52" s="35" t="s">
        <v>32</v>
      </c>
      <c r="E52" s="35" t="s">
        <v>27</v>
      </c>
      <c r="F52" s="35" t="s">
        <v>26</v>
      </c>
      <c r="G52" s="35"/>
      <c r="H52" s="32" t="e">
        <f ca="1">SUMIFS(INDIRECT("'DataPen'!K"&amp;$L$49&amp;":K"&amp;$L$50),INDIRECT("'DataPen'!D"&amp;$L$49&amp;":D"&amp;$L$50),B52)</f>
        <v>#REF!</v>
      </c>
      <c r="I52" s="33" t="e">
        <f t="shared" ca="1" si="2"/>
        <v>#REF!</v>
      </c>
      <c r="K52" s="5"/>
    </row>
    <row r="53" spans="1:12" s="4" customFormat="1">
      <c r="A53" s="34" t="s">
        <v>23</v>
      </c>
      <c r="B53" s="34" t="s">
        <v>46</v>
      </c>
      <c r="C53" s="34" t="str">
        <f>IFERROR(VLOOKUP(B53,#REF!,4,FALSE),"N/A")</f>
        <v>N/A</v>
      </c>
      <c r="D53" s="35" t="s">
        <v>32</v>
      </c>
      <c r="E53" s="35" t="s">
        <v>25</v>
      </c>
      <c r="F53" s="35" t="s">
        <v>26</v>
      </c>
      <c r="G53" s="35"/>
      <c r="H53" s="32" t="e">
        <f ca="1">SUMIFS(INDIRECT("'DataPen'!K"&amp;$L$47&amp;":K"&amp;$L$48),INDIRECT("'DataPen'!D"&amp;$L$47&amp;":D"&amp;$L$48),B53)</f>
        <v>#REF!</v>
      </c>
      <c r="I53" s="33" t="e">
        <f ca="1">+H53/$H$71</f>
        <v>#REF!</v>
      </c>
    </row>
    <row r="54" spans="1:12" s="4" customFormat="1">
      <c r="A54" s="38" t="s">
        <v>23</v>
      </c>
      <c r="B54" s="38" t="s">
        <v>46</v>
      </c>
      <c r="C54" s="38" t="str">
        <f>IFERROR(VLOOKUP(B54,#REF!,4,FALSE),"N/A")</f>
        <v>N/A</v>
      </c>
      <c r="D54" s="35" t="s">
        <v>32</v>
      </c>
      <c r="E54" s="39" t="s">
        <v>27</v>
      </c>
      <c r="F54" s="39" t="s">
        <v>26</v>
      </c>
      <c r="G54" s="39"/>
      <c r="H54" s="32" t="e">
        <f ca="1">SUMIFS(INDIRECT("'DataPen'!K"&amp;$L$49&amp;":K"&amp;$L$50),INDIRECT("'DataPen'!D"&amp;$L$49&amp;":D"&amp;$L$50),B54)</f>
        <v>#REF!</v>
      </c>
      <c r="I54" s="33" t="e">
        <f ca="1">+H54/$H$71</f>
        <v>#REF!</v>
      </c>
    </row>
    <row r="55" spans="1:12" s="4" customFormat="1" ht="13.5" thickBot="1">
      <c r="A55" s="22" t="str">
        <f>CONCATENATE("Total "&amp;D44)</f>
        <v>Total Property</v>
      </c>
      <c r="B55" s="22"/>
      <c r="C55" s="22"/>
      <c r="D55" s="23"/>
      <c r="E55" s="23"/>
      <c r="F55" s="23"/>
      <c r="G55" s="46">
        <f>SUM(G47:G54)</f>
        <v>0</v>
      </c>
      <c r="H55" s="23" t="e">
        <f ca="1">SUM(H47:H54)</f>
        <v>#REF!</v>
      </c>
      <c r="I55" s="24" t="e">
        <f ca="1">SUM(I47:I54)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ht="39" thickBot="1">
      <c r="A59" s="26" t="s">
        <v>18</v>
      </c>
      <c r="B59" s="49" t="s">
        <v>19</v>
      </c>
      <c r="C59" s="27" t="s">
        <v>20</v>
      </c>
      <c r="D59" s="26" t="s">
        <v>31</v>
      </c>
      <c r="E59" s="26" t="s">
        <v>21</v>
      </c>
      <c r="F59" s="28" t="s">
        <v>22</v>
      </c>
      <c r="G59" s="28" t="s">
        <v>35</v>
      </c>
      <c r="H59" s="26" t="s">
        <v>12</v>
      </c>
      <c r="I59" s="29" t="s">
        <v>13</v>
      </c>
    </row>
    <row r="60" spans="1:12">
      <c r="A60" s="30" t="s">
        <v>23</v>
      </c>
      <c r="B60" s="48" t="s">
        <v>40</v>
      </c>
      <c r="C60" s="48" t="str">
        <f>IFERROR(VLOOKUP(B60,#REF!,4,FALSE),"N/A")</f>
        <v>N/A</v>
      </c>
      <c r="D60" s="31" t="s">
        <v>33</v>
      </c>
      <c r="E60" s="31" t="s">
        <v>25</v>
      </c>
      <c r="F60" s="31" t="s">
        <v>26</v>
      </c>
      <c r="G60" s="31"/>
      <c r="H60" s="17" t="e">
        <f ca="1">SUMIFS(INDIRECT("'DataPen'!K"&amp;$L$60&amp;":K"&amp;$L$61),INDIRECT("'DataPen'!D"&amp;$L$60&amp;":D"&amp;$L$61),B60)</f>
        <v>#REF!</v>
      </c>
      <c r="I60" s="18" t="e">
        <f t="shared" ref="I60:I68" ca="1" si="3">+H60/$H$71</f>
        <v>#REF!</v>
      </c>
      <c r="K60" s="5" t="s">
        <v>59</v>
      </c>
      <c r="L60" s="5" t="e">
        <f>MATCH(K60,#REF!,FALSE)</f>
        <v>#REF!</v>
      </c>
    </row>
    <row r="61" spans="1:12">
      <c r="A61" s="34" t="s">
        <v>23</v>
      </c>
      <c r="B61" s="34" t="s">
        <v>40</v>
      </c>
      <c r="C61" s="34" t="str">
        <f>IFERROR(VLOOKUP(B61,#REF!,4,FALSE),"N/A")</f>
        <v>N/A</v>
      </c>
      <c r="D61" s="35" t="s">
        <v>33</v>
      </c>
      <c r="E61" s="35" t="s">
        <v>27</v>
      </c>
      <c r="F61" s="35" t="s">
        <v>26</v>
      </c>
      <c r="G61" s="35"/>
      <c r="H61" s="32" t="e">
        <f ca="1">SUMIFS(INDIRECT("'DataPen'!K"&amp;$L$62&amp;":K"&amp;$L$63),INDIRECT("'DataPen'!D"&amp;$L$62&amp;":D"&amp;$L$63),B61)</f>
        <v>#REF!</v>
      </c>
      <c r="I61" s="33" t="e">
        <f t="shared" ca="1" si="3"/>
        <v>#REF!</v>
      </c>
      <c r="K61" s="5" t="s">
        <v>60</v>
      </c>
      <c r="L61" s="5" t="e">
        <f>MATCH(K61,#REF!,FALSE)</f>
        <v>#REF!</v>
      </c>
    </row>
    <row r="62" spans="1:12">
      <c r="A62" s="34" t="s">
        <v>23</v>
      </c>
      <c r="B62" s="40" t="s">
        <v>44</v>
      </c>
      <c r="C62" s="40" t="str">
        <f>IFERROR(VLOOKUP(B62,#REF!,4,FALSE),"N/A")</f>
        <v>N/A</v>
      </c>
      <c r="D62" s="35" t="s">
        <v>33</v>
      </c>
      <c r="E62" s="35" t="s">
        <v>25</v>
      </c>
      <c r="F62" s="35" t="s">
        <v>26</v>
      </c>
      <c r="G62" s="37"/>
      <c r="H62" s="36" t="e">
        <f ca="1">SUMIFS(INDIRECT("'DataPen'!K"&amp;$L$60&amp;":K"&amp;$L$61),INDIRECT("'DataPen'!D"&amp;$L$60&amp;":D"&amp;$L$61),B62)</f>
        <v>#REF!</v>
      </c>
      <c r="I62" s="33" t="e">
        <f t="shared" ca="1" si="3"/>
        <v>#REF!</v>
      </c>
      <c r="K62" s="5" t="s">
        <v>61</v>
      </c>
      <c r="L62" s="5" t="e">
        <f>MATCH(K62,#REF!,FALSE)</f>
        <v>#REF!</v>
      </c>
    </row>
    <row r="63" spans="1:12">
      <c r="A63" s="34" t="s">
        <v>23</v>
      </c>
      <c r="B63" s="40" t="s">
        <v>44</v>
      </c>
      <c r="C63" s="40" t="str">
        <f>IFERROR(VLOOKUP(B63,#REF!,4,FALSE),"N/A")</f>
        <v>N/A</v>
      </c>
      <c r="D63" s="37" t="s">
        <v>33</v>
      </c>
      <c r="E63" s="35" t="s">
        <v>27</v>
      </c>
      <c r="F63" s="35" t="s">
        <v>26</v>
      </c>
      <c r="G63" s="37"/>
      <c r="H63" s="36" t="e">
        <f ca="1">SUMIFS(INDIRECT("'DataPen'!K"&amp;$L$62&amp;":K"&amp;$L$63),INDIRECT("'DataPen'!D"&amp;$L$62&amp;":D"&amp;$L$63),B63)</f>
        <v>#REF!</v>
      </c>
      <c r="I63" s="33" t="e">
        <f t="shared" ca="1" si="3"/>
        <v>#REF!</v>
      </c>
      <c r="K63" s="5" t="s">
        <v>62</v>
      </c>
      <c r="L63" s="5" t="e">
        <f>MATCH(K63,#REF!,FALSE)</f>
        <v>#REF!</v>
      </c>
    </row>
    <row r="64" spans="1:12">
      <c r="A64" s="34" t="s">
        <v>23</v>
      </c>
      <c r="B64" s="40" t="s">
        <v>45</v>
      </c>
      <c r="C64" s="40" t="str">
        <f>IFERROR(VLOOKUP(B64,#REF!,4,FALSE),"N/A")</f>
        <v>N/A</v>
      </c>
      <c r="D64" s="35" t="s">
        <v>33</v>
      </c>
      <c r="E64" s="35" t="s">
        <v>25</v>
      </c>
      <c r="F64" s="35" t="s">
        <v>26</v>
      </c>
      <c r="G64" s="37"/>
      <c r="H64" s="36" t="e">
        <f ca="1">SUMIFS(INDIRECT("'DataPen'!K"&amp;$L$60&amp;":K"&amp;$L$61),INDIRECT("'DataPen'!D"&amp;$L$60&amp;":D"&amp;$L$61),B64)</f>
        <v>#REF!</v>
      </c>
      <c r="I64" s="33" t="e">
        <f t="shared" ca="1" si="3"/>
        <v>#REF!</v>
      </c>
      <c r="L64" s="2">
        <v>500</v>
      </c>
    </row>
    <row r="65" spans="1:12">
      <c r="A65" s="34" t="s">
        <v>23</v>
      </c>
      <c r="B65" s="40" t="s">
        <v>45</v>
      </c>
      <c r="C65" s="40" t="str">
        <f>IFERROR(VLOOKUP(B65,#REF!,4,FALSE),"N/A")</f>
        <v>N/A</v>
      </c>
      <c r="D65" s="37" t="s">
        <v>33</v>
      </c>
      <c r="E65" s="35" t="s">
        <v>27</v>
      </c>
      <c r="F65" s="35" t="s">
        <v>26</v>
      </c>
      <c r="G65" s="37"/>
      <c r="H65" s="36" t="e">
        <f ca="1">SUMIFS(INDIRECT("'DataPen'!K"&amp;$L$62&amp;":K"&amp;$L$63),INDIRECT("'DataPen'!D"&amp;$L$62&amp;":D"&amp;$L$63),B65)</f>
        <v>#REF!</v>
      </c>
      <c r="I65" s="33" t="e">
        <f t="shared" ca="1" si="3"/>
        <v>#REF!</v>
      </c>
    </row>
    <row r="66" spans="1:12">
      <c r="A66" s="34" t="s">
        <v>23</v>
      </c>
      <c r="B66" s="40" t="s">
        <v>46</v>
      </c>
      <c r="C66" s="40" t="str">
        <f>IFERROR(VLOOKUP(B66,#REF!,4,FALSE),"N/A")</f>
        <v>N/A</v>
      </c>
      <c r="D66" s="35" t="s">
        <v>33</v>
      </c>
      <c r="E66" s="35" t="s">
        <v>25</v>
      </c>
      <c r="F66" s="35" t="s">
        <v>26</v>
      </c>
      <c r="G66" s="37"/>
      <c r="H66" s="36" t="e">
        <f ca="1">SUMIFS(INDIRECT("'DataPen'!K"&amp;$L$60&amp;":K"&amp;$L$61),INDIRECT("'DataPen'!D"&amp;$L$60&amp;":D"&amp;$L$61),B66)</f>
        <v>#REF!</v>
      </c>
      <c r="I66" s="33" t="e">
        <f t="shared" ca="1" si="3"/>
        <v>#REF!</v>
      </c>
    </row>
    <row r="67" spans="1:12" s="4" customFormat="1">
      <c r="A67" s="34" t="s">
        <v>23</v>
      </c>
      <c r="B67" s="40" t="s">
        <v>46</v>
      </c>
      <c r="C67" s="40" t="str">
        <f>IFERROR(VLOOKUP(B67,#REF!,4,FALSE),"N/A")</f>
        <v>N/A</v>
      </c>
      <c r="D67" s="37" t="s">
        <v>33</v>
      </c>
      <c r="E67" s="35" t="s">
        <v>27</v>
      </c>
      <c r="F67" s="35" t="s">
        <v>26</v>
      </c>
      <c r="G67" s="37"/>
      <c r="H67" s="36" t="e">
        <f ca="1">SUMIFS(INDIRECT("'DataPen'!K"&amp;$L$62&amp;":K"&amp;$L$63),INDIRECT("'DataPen'!D"&amp;$L$62&amp;":D"&amp;$L$63),B67)</f>
        <v>#REF!</v>
      </c>
      <c r="I67" s="33" t="e">
        <f t="shared" ca="1" si="3"/>
        <v>#REF!</v>
      </c>
      <c r="K67" s="5"/>
      <c r="L67" s="5"/>
    </row>
    <row r="68" spans="1:12" s="4" customFormat="1">
      <c r="A68" s="38"/>
      <c r="B68" s="38"/>
      <c r="C68" s="38"/>
      <c r="D68" s="39"/>
      <c r="E68" s="39"/>
      <c r="F68" s="35"/>
      <c r="G68" s="37"/>
      <c r="H68" s="20"/>
      <c r="I68" s="21" t="e">
        <f t="shared" ca="1" si="3"/>
        <v>#REF!</v>
      </c>
      <c r="K68" s="5"/>
      <c r="L68" s="5"/>
    </row>
    <row r="69" spans="1:12" s="4" customFormat="1" ht="13.5" thickBot="1">
      <c r="A69" s="22" t="str">
        <f>CONCATENATE("Total "&amp;D57)</f>
        <v>Total Infrastructure</v>
      </c>
      <c r="B69" s="22"/>
      <c r="C69" s="22"/>
      <c r="D69" s="23"/>
      <c r="E69" s="23"/>
      <c r="F69" s="23"/>
      <c r="G69" s="46">
        <f>SUM(G60:G68)</f>
        <v>0</v>
      </c>
      <c r="H69" s="23" t="e">
        <f ca="1">SUM(H60:H68)</f>
        <v>#REF!</v>
      </c>
      <c r="I69" s="24" t="e">
        <f ca="1">SUM(I60:I68)</f>
        <v>#REF!</v>
      </c>
      <c r="K69" s="5"/>
      <c r="L69" s="5"/>
    </row>
    <row r="70" spans="1:12" s="4" customFormat="1" ht="14.25" thickTop="1" thickBot="1">
      <c r="A70" s="5"/>
      <c r="B70" s="5"/>
      <c r="C70" s="5"/>
      <c r="D70" s="5"/>
      <c r="E70" s="5"/>
      <c r="F70" s="5"/>
      <c r="G70" s="5"/>
      <c r="H70" s="5"/>
      <c r="I70" s="5"/>
      <c r="K70" s="5"/>
      <c r="L70" s="5"/>
    </row>
    <row r="71" spans="1:12" ht="14.25" thickTop="1" thickBot="1">
      <c r="A71" s="41" t="s">
        <v>34</v>
      </c>
      <c r="B71" s="41"/>
      <c r="C71" s="41"/>
      <c r="D71" s="42"/>
      <c r="E71" s="42"/>
      <c r="F71" s="42"/>
      <c r="G71" s="47">
        <f>+G13+G28+G42+G55+G69</f>
        <v>0</v>
      </c>
      <c r="H71" s="42" t="e">
        <f ca="1">+H13+H28+H42+H55+H69</f>
        <v>#REF!</v>
      </c>
      <c r="I71" s="43" t="e">
        <f ca="1">+I13+I28+I42+I55+I69</f>
        <v>#REF!</v>
      </c>
    </row>
    <row r="72" spans="1:12" ht="13.5" thickTop="1"/>
    <row r="73" spans="1:12">
      <c r="H73" s="44" t="e">
        <f ca="1">ROUND(H71,2)=ROUND(#REF!,2)</f>
        <v>#REF!</v>
      </c>
    </row>
    <row r="74" spans="1:12">
      <c r="H74" s="62" t="e">
        <f ca="1">ROUND(H71,2)-ROUND(#REF!,2)</f>
        <v>#REF!</v>
      </c>
    </row>
  </sheetData>
  <mergeCells count="13">
    <mergeCell ref="H3:I3"/>
    <mergeCell ref="D7:E7"/>
    <mergeCell ref="F7:G7"/>
    <mergeCell ref="D8:E8"/>
    <mergeCell ref="F8:G8"/>
    <mergeCell ref="D12:E12"/>
    <mergeCell ref="F12:G12"/>
    <mergeCell ref="D9:E9"/>
    <mergeCell ref="F9:G9"/>
    <mergeCell ref="D10:E10"/>
    <mergeCell ref="F10:G10"/>
    <mergeCell ref="D11:E11"/>
    <mergeCell ref="F11:G11"/>
  </mergeCells>
  <conditionalFormatting sqref="G28 G42 G55 G69 G71 H25:H34 H55:H63 H42:H48 H38:H39 H68:H1048576 H1:H19">
    <cfRule type="cellIs" dxfId="70" priority="14" operator="lessThan">
      <formula>0</formula>
    </cfRule>
  </conditionalFormatting>
  <conditionalFormatting sqref="H22:H23">
    <cfRule type="cellIs" dxfId="69" priority="13" operator="lessThan">
      <formula>0</formula>
    </cfRule>
  </conditionalFormatting>
  <conditionalFormatting sqref="H35:H36">
    <cfRule type="cellIs" dxfId="68" priority="12" operator="lessThan">
      <formula>0</formula>
    </cfRule>
  </conditionalFormatting>
  <conditionalFormatting sqref="H49:H52">
    <cfRule type="cellIs" dxfId="67" priority="11" operator="lessThan">
      <formula>0</formula>
    </cfRule>
  </conditionalFormatting>
  <conditionalFormatting sqref="H64:H65">
    <cfRule type="cellIs" dxfId="66" priority="10" operator="lessThan">
      <formula>0</formula>
    </cfRule>
  </conditionalFormatting>
  <conditionalFormatting sqref="H21">
    <cfRule type="cellIs" dxfId="65" priority="9" operator="lessThan">
      <formula>0</formula>
    </cfRule>
  </conditionalFormatting>
  <conditionalFormatting sqref="H40">
    <cfRule type="cellIs" dxfId="64" priority="8" operator="lessThan">
      <formula>0</formula>
    </cfRule>
  </conditionalFormatting>
  <conditionalFormatting sqref="H24">
    <cfRule type="cellIs" dxfId="63" priority="7" operator="lessThan">
      <formula>0</formula>
    </cfRule>
  </conditionalFormatting>
  <conditionalFormatting sqref="H37">
    <cfRule type="cellIs" dxfId="62" priority="6" operator="lessThan">
      <formula>0</formula>
    </cfRule>
  </conditionalFormatting>
  <conditionalFormatting sqref="H54">
    <cfRule type="cellIs" dxfId="61" priority="3" operator="lessThan">
      <formula>0</formula>
    </cfRule>
  </conditionalFormatting>
  <conditionalFormatting sqref="H53">
    <cfRule type="cellIs" dxfId="60" priority="5" operator="lessThan">
      <formula>0</formula>
    </cfRule>
  </conditionalFormatting>
  <conditionalFormatting sqref="H41">
    <cfRule type="cellIs" dxfId="59" priority="4" operator="lessThan">
      <formula>0</formula>
    </cfRule>
  </conditionalFormatting>
  <conditionalFormatting sqref="H66:H67">
    <cfRule type="cellIs" dxfId="58" priority="2" operator="lessThan">
      <formula>0</formula>
    </cfRule>
  </conditionalFormatting>
  <conditionalFormatting sqref="H20">
    <cfRule type="cellIs" dxfId="57"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8"/>
  <sheetViews>
    <sheetView workbookViewId="0">
      <selection activeCell="B33" sqref="B33"/>
    </sheetView>
  </sheetViews>
  <sheetFormatPr defaultColWidth="9.140625" defaultRowHeight="12.75"/>
  <cols>
    <col min="1" max="1" width="43.5703125" style="5" bestFit="1" customWidth="1"/>
    <col min="2" max="2" width="46.85546875" style="5" bestFit="1" customWidth="1"/>
    <col min="3" max="3" width="15.5703125" style="5" customWidth="1"/>
    <col min="4" max="4" width="16" style="5" customWidth="1"/>
    <col min="5" max="5" width="21.7109375" style="5" customWidth="1"/>
    <col min="6" max="7" width="16" style="5" customWidth="1"/>
    <col min="8" max="8" width="12" style="5" bestFit="1" customWidth="1"/>
    <col min="9" max="9" width="12.28515625" style="5" bestFit="1" customWidth="1"/>
    <col min="10" max="10" width="9.42578125" style="4" bestFit="1" customWidth="1"/>
    <col min="11" max="11" width="29" style="5" bestFit="1" customWidth="1"/>
    <col min="12" max="12" width="12" style="5" bestFit="1" customWidth="1"/>
    <col min="13" max="16384" width="9.140625" style="5"/>
  </cols>
  <sheetData>
    <row r="1" spans="1:12" ht="13.5">
      <c r="A1" s="1" t="s">
        <v>0</v>
      </c>
      <c r="B1" s="2"/>
      <c r="C1" s="2"/>
      <c r="D1" s="3" t="s">
        <v>1</v>
      </c>
      <c r="E1" s="3" t="s">
        <v>2</v>
      </c>
      <c r="F1" s="3" t="s">
        <v>3</v>
      </c>
      <c r="G1" s="3"/>
      <c r="H1" s="2"/>
      <c r="I1" s="2"/>
    </row>
    <row r="2" spans="1:12" ht="13.5" thickBot="1"/>
    <row r="3" spans="1:12" ht="14.25" customHeight="1" thickBot="1">
      <c r="A3" s="6" t="s">
        <v>4</v>
      </c>
      <c r="B3" s="7" t="s">
        <v>686</v>
      </c>
      <c r="C3" s="8"/>
      <c r="D3" s="8"/>
      <c r="E3" s="9"/>
      <c r="F3" s="9"/>
      <c r="G3" s="9"/>
      <c r="H3" s="80" t="s">
        <v>5</v>
      </c>
      <c r="I3" s="80"/>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 thickBot="1">
      <c r="A7" s="26" t="s">
        <v>18</v>
      </c>
      <c r="B7" s="49" t="s">
        <v>19</v>
      </c>
      <c r="C7" s="27" t="s">
        <v>20</v>
      </c>
      <c r="D7" s="81" t="s">
        <v>10</v>
      </c>
      <c r="E7" s="82"/>
      <c r="F7" s="81" t="s">
        <v>11</v>
      </c>
      <c r="G7" s="82"/>
      <c r="H7" s="15" t="s">
        <v>12</v>
      </c>
      <c r="I7" s="16" t="s">
        <v>13</v>
      </c>
      <c r="L7" s="5" t="s">
        <v>63</v>
      </c>
    </row>
    <row r="8" spans="1:12" ht="15" customHeight="1">
      <c r="A8" s="50" t="s">
        <v>14</v>
      </c>
      <c r="B8" s="51"/>
      <c r="C8" s="52"/>
      <c r="D8" s="83" t="s">
        <v>7</v>
      </c>
      <c r="E8" s="84"/>
      <c r="F8" s="83" t="s">
        <v>15</v>
      </c>
      <c r="G8" s="84"/>
      <c r="H8" s="56" t="e">
        <f ca="1">SUMIFS(INDIRECT("'DataPen'!N"&amp;L$8&amp;":N"&amp;L$9),INDIRECT("'DataPen'!D"&amp;L$8&amp;":D"&amp;L$9),"Cash at Bank")</f>
        <v>#REF!</v>
      </c>
      <c r="I8" s="18" t="e">
        <f ca="1">+H8/$H$65</f>
        <v>#REF!</v>
      </c>
      <c r="K8" s="5" t="s">
        <v>7</v>
      </c>
      <c r="L8" s="5" t="e">
        <f>MATCH(K8,#REF!,FALSE)</f>
        <v>#REF!</v>
      </c>
    </row>
    <row r="9" spans="1:12" ht="15" customHeight="1">
      <c r="A9" s="53" t="s">
        <v>23</v>
      </c>
      <c r="B9" s="54" t="s">
        <v>41</v>
      </c>
      <c r="C9" s="55" t="str">
        <f>IFERROR(VLOOKUP(B9,#REF!,4,FALSE),"N/A")</f>
        <v>N/A</v>
      </c>
      <c r="D9" s="73" t="s">
        <v>7</v>
      </c>
      <c r="E9" s="74"/>
      <c r="F9" s="73" t="s">
        <v>15</v>
      </c>
      <c r="G9" s="74"/>
      <c r="H9" s="57" t="e">
        <f ca="1">SUMIFS(INDIRECT("'DataPen'!N"&amp;L$8&amp;":N"&amp;L$9),INDIRECT("'DataPen'!D"&amp;L$8&amp;":D"&amp;L$9),B9)</f>
        <v>#REF!</v>
      </c>
      <c r="I9" s="33" t="e">
        <f ca="1">+H9/$H$65</f>
        <v>#REF!</v>
      </c>
      <c r="J9" s="5"/>
      <c r="K9" s="5" t="s">
        <v>47</v>
      </c>
      <c r="L9" s="5" t="e">
        <f>MATCH(K9,#REF!,FALSE)</f>
        <v>#REF!</v>
      </c>
    </row>
    <row r="10" spans="1:12" ht="15" customHeight="1">
      <c r="A10" s="58" t="s">
        <v>23</v>
      </c>
      <c r="B10" s="59" t="s">
        <v>24</v>
      </c>
      <c r="C10" s="55" t="str">
        <f>IFERROR(VLOOKUP(B10,#REF!,4,FALSE),"N/A")</f>
        <v>N/A</v>
      </c>
      <c r="D10" s="73" t="s">
        <v>7</v>
      </c>
      <c r="E10" s="74"/>
      <c r="F10" s="73" t="s">
        <v>15</v>
      </c>
      <c r="G10" s="74"/>
      <c r="H10" s="60" t="e">
        <f ca="1">SUMIFS(INDIRECT("'DataPen'!N"&amp;L$8&amp;":N"&amp;L$9),INDIRECT("'DataPen'!D"&amp;L$8&amp;":D"&amp;L$9),B10)</f>
        <v>#REF!</v>
      </c>
      <c r="I10" s="61" t="e">
        <f ca="1">+H10/$H$65</f>
        <v>#REF!</v>
      </c>
      <c r="J10" s="5"/>
    </row>
    <row r="11" spans="1:12" ht="15" customHeight="1">
      <c r="A11" s="58" t="s">
        <v>23</v>
      </c>
      <c r="B11" s="59" t="s">
        <v>44</v>
      </c>
      <c r="C11" s="55" t="str">
        <f>IFERROR(VLOOKUP(B11,#REF!,4,FALSE),"N/A")</f>
        <v>N/A</v>
      </c>
      <c r="D11" s="73" t="s">
        <v>7</v>
      </c>
      <c r="E11" s="74"/>
      <c r="F11" s="73" t="s">
        <v>15</v>
      </c>
      <c r="G11" s="74"/>
      <c r="H11" s="60" t="e">
        <f ca="1">SUMIFS(INDIRECT("'DataPen'!N"&amp;L$8&amp;":N"&amp;L$9),INDIRECT("'DataPen'!D"&amp;L$8&amp;":D"&amp;L$9),B11)</f>
        <v>#REF!</v>
      </c>
      <c r="I11" s="61" t="e">
        <f ca="1">+H11/$H$65</f>
        <v>#REF!</v>
      </c>
      <c r="J11" s="5"/>
    </row>
    <row r="12" spans="1:12" ht="15" customHeight="1">
      <c r="A12" s="75"/>
      <c r="B12" s="76"/>
      <c r="C12" s="77"/>
      <c r="D12" s="78"/>
      <c r="E12" s="79"/>
      <c r="F12" s="20"/>
      <c r="G12" s="20"/>
      <c r="H12" s="20"/>
      <c r="I12" s="21" t="e">
        <f ca="1">+H12/$H$65</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 thickBot="1">
      <c r="A17" s="26" t="s">
        <v>18</v>
      </c>
      <c r="B17" s="49" t="s">
        <v>19</v>
      </c>
      <c r="C17" s="27" t="s">
        <v>20</v>
      </c>
      <c r="D17" s="26" t="s">
        <v>10</v>
      </c>
      <c r="E17" s="26" t="s">
        <v>21</v>
      </c>
      <c r="F17" s="28" t="s">
        <v>22</v>
      </c>
      <c r="G17" s="28" t="s">
        <v>35</v>
      </c>
      <c r="H17" s="26" t="s">
        <v>12</v>
      </c>
      <c r="I17" s="29" t="s">
        <v>13</v>
      </c>
      <c r="J17" s="5"/>
    </row>
    <row r="18" spans="1:12">
      <c r="A18" s="30" t="s">
        <v>23</v>
      </c>
      <c r="B18" s="48" t="s">
        <v>41</v>
      </c>
      <c r="C18" s="48" t="str">
        <f>IFERROR(VLOOKUP(B18,#REF!,4,FALSE),"N/A")</f>
        <v>N/A</v>
      </c>
      <c r="D18" s="31" t="s">
        <v>16</v>
      </c>
      <c r="E18" s="31" t="s">
        <v>25</v>
      </c>
      <c r="F18" s="31" t="s">
        <v>26</v>
      </c>
      <c r="G18" s="45"/>
      <c r="H18" s="32" t="e">
        <f ca="1">SUMIFS(INDIRECT("'DataPen'!N"&amp;$L$18&amp;":N"&amp;$L$19),INDIRECT("'DataPen'!D"&amp;$L$18&amp;":D"&amp;$L$19),B18)</f>
        <v>#REF!</v>
      </c>
      <c r="I18" s="33" t="e">
        <f t="shared" ref="I18:I25" ca="1" si="0">+H18/$H$65</f>
        <v>#REF!</v>
      </c>
      <c r="J18" s="5"/>
      <c r="K18" s="5" t="s">
        <v>47</v>
      </c>
      <c r="L18" s="5" t="e">
        <f>MATCH(K18,#REF!,FALSE)</f>
        <v>#REF!</v>
      </c>
    </row>
    <row r="19" spans="1:12">
      <c r="A19" s="34" t="s">
        <v>23</v>
      </c>
      <c r="B19" s="34" t="s">
        <v>41</v>
      </c>
      <c r="C19" s="34" t="str">
        <f>IFERROR(VLOOKUP(B19,#REF!,4,FALSE),"N/A")</f>
        <v>N/A</v>
      </c>
      <c r="D19" s="35" t="s">
        <v>16</v>
      </c>
      <c r="E19" s="35" t="s">
        <v>27</v>
      </c>
      <c r="F19" s="35" t="s">
        <v>26</v>
      </c>
      <c r="G19" s="37"/>
      <c r="H19" s="36" t="e">
        <f ca="1">SUMIFS(INDIRECT("'DataPen'!N"&amp;$L$20&amp;":N"&amp;$L$21),INDIRECT("'DataPen'!D"&amp;$L$20&amp;":D"&amp;$L$21),B19)</f>
        <v>#REF!</v>
      </c>
      <c r="I19" s="33" t="e">
        <f t="shared" ca="1" si="0"/>
        <v>#REF!</v>
      </c>
      <c r="J19" s="5"/>
      <c r="K19" s="5" t="s">
        <v>48</v>
      </c>
      <c r="L19" s="5" t="e">
        <f>MATCH(K19,#REF!,FALSE)</f>
        <v>#REF!</v>
      </c>
    </row>
    <row r="20" spans="1:12">
      <c r="A20" s="34" t="s">
        <v>23</v>
      </c>
      <c r="B20" s="34" t="s">
        <v>24</v>
      </c>
      <c r="C20" s="34" t="str">
        <f>IFERROR(VLOOKUP(B20,#REF!,4,FALSE),"N/A")</f>
        <v>N/A</v>
      </c>
      <c r="D20" s="37" t="s">
        <v>16</v>
      </c>
      <c r="E20" s="37" t="s">
        <v>25</v>
      </c>
      <c r="F20" s="35" t="s">
        <v>26</v>
      </c>
      <c r="G20" s="37"/>
      <c r="H20" s="36" t="e">
        <f ca="1">SUMIFS(INDIRECT("'DataPen'!N"&amp;$L$18&amp;":N"&amp;$L$19),INDIRECT("'DataPen'!D"&amp;$L$18&amp;":D"&amp;$L$19),B20)</f>
        <v>#REF!</v>
      </c>
      <c r="I20" s="33" t="e">
        <f t="shared" ca="1" si="0"/>
        <v>#REF!</v>
      </c>
      <c r="J20" s="5"/>
      <c r="K20" s="5" t="s">
        <v>49</v>
      </c>
      <c r="L20" s="5" t="e">
        <f>MATCH(K20,#REF!,FALSE)</f>
        <v>#REF!</v>
      </c>
    </row>
    <row r="21" spans="1:12">
      <c r="A21" s="34" t="s">
        <v>23</v>
      </c>
      <c r="B21" s="34" t="s">
        <v>24</v>
      </c>
      <c r="C21" s="34" t="str">
        <f>IFERROR(VLOOKUP(B21,#REF!,4,FALSE),"N/A")</f>
        <v>N/A</v>
      </c>
      <c r="D21" s="37" t="s">
        <v>16</v>
      </c>
      <c r="E21" s="37" t="s">
        <v>27</v>
      </c>
      <c r="F21" s="35" t="s">
        <v>26</v>
      </c>
      <c r="G21" s="37"/>
      <c r="H21" s="32" t="e">
        <f ca="1">SUMIFS(INDIRECT("'DataPen'!N"&amp;$L$20&amp;":N"&amp;$L$21),INDIRECT("'DataPen'!D"&amp;$L$20&amp;":D"&amp;$L$21),B21)</f>
        <v>#REF!</v>
      </c>
      <c r="I21" s="33" t="e">
        <f t="shared" ca="1" si="0"/>
        <v>#REF!</v>
      </c>
      <c r="J21" s="5"/>
      <c r="K21" s="5" t="s">
        <v>50</v>
      </c>
      <c r="L21" s="5" t="e">
        <f>MATCH(K21,#REF!,FALSE)</f>
        <v>#REF!</v>
      </c>
    </row>
    <row r="22" spans="1:12">
      <c r="A22" s="34" t="s">
        <v>23</v>
      </c>
      <c r="B22" s="34" t="s">
        <v>44</v>
      </c>
      <c r="C22" s="34" t="str">
        <f>IFERROR(VLOOKUP(B22,#REF!,4,FALSE),"N/A")</f>
        <v>N/A</v>
      </c>
      <c r="D22" s="37" t="s">
        <v>16</v>
      </c>
      <c r="E22" s="37" t="s">
        <v>25</v>
      </c>
      <c r="F22" s="35" t="s">
        <v>26</v>
      </c>
      <c r="G22" s="37"/>
      <c r="H22" s="36" t="e">
        <f ca="1">SUMIFS(INDIRECT("'DataPen'!N"&amp;$L$18&amp;":N"&amp;$L$19),INDIRECT("'DataPen'!D"&amp;$L$18&amp;":D"&amp;$L$19),B22)</f>
        <v>#REF!</v>
      </c>
      <c r="I22" s="33" t="e">
        <f t="shared" ca="1" si="0"/>
        <v>#REF!</v>
      </c>
      <c r="J22" s="5"/>
      <c r="K22" s="5" t="s">
        <v>51</v>
      </c>
      <c r="L22" s="5" t="e">
        <f>MATCH(K22,#REF!,FALSE)</f>
        <v>#REF!</v>
      </c>
    </row>
    <row r="23" spans="1:12">
      <c r="A23" s="34" t="s">
        <v>23</v>
      </c>
      <c r="B23" s="34" t="s">
        <v>44</v>
      </c>
      <c r="C23" s="34" t="str">
        <f>IFERROR(VLOOKUP(B23,#REF!,4,FALSE),"N/A")</f>
        <v>N/A</v>
      </c>
      <c r="D23" s="37" t="s">
        <v>16</v>
      </c>
      <c r="E23" s="37" t="s">
        <v>27</v>
      </c>
      <c r="F23" s="35" t="s">
        <v>26</v>
      </c>
      <c r="G23" s="37"/>
      <c r="H23" s="32" t="e">
        <f ca="1">SUMIFS(INDIRECT("'DataPen'!N"&amp;$L$20&amp;":N"&amp;$L$21),INDIRECT("'DataPen'!D"&amp;$L$20&amp;":D"&amp;$L$21),B23)</f>
        <v>#REF!</v>
      </c>
      <c r="I23" s="33" t="e">
        <f t="shared" ca="1" si="0"/>
        <v>#REF!</v>
      </c>
      <c r="J23" s="5"/>
    </row>
    <row r="24" spans="1:12">
      <c r="A24" s="34"/>
      <c r="B24" s="34"/>
      <c r="C24" s="34"/>
      <c r="D24" s="37"/>
      <c r="E24" s="37"/>
      <c r="F24" s="35"/>
      <c r="G24" s="37"/>
      <c r="H24" s="36" t="e">
        <f ca="1">SUMIFS(INDIRECT("'DataPen'!N"&amp;L$20&amp;":N"&amp;L$21),INDIRECT("'DataPen'!D"&amp;L$20&amp;":D"&amp;L$21),B24)</f>
        <v>#REF!</v>
      </c>
      <c r="I24" s="33" t="e">
        <f t="shared" ca="1" si="0"/>
        <v>#REF!</v>
      </c>
      <c r="J24" s="5"/>
    </row>
    <row r="25" spans="1:12">
      <c r="A25" s="38"/>
      <c r="B25" s="38"/>
      <c r="C25" s="38"/>
      <c r="D25" s="39"/>
      <c r="E25" s="39"/>
      <c r="F25" s="39"/>
      <c r="G25" s="39"/>
      <c r="H25" s="20"/>
      <c r="I25" s="21" t="e">
        <f t="shared" ca="1" si="0"/>
        <v>#REF!</v>
      </c>
      <c r="J25" s="5"/>
    </row>
    <row r="26" spans="1:12" ht="13.5" thickBot="1">
      <c r="A26" s="22" t="str">
        <f>CONCATENATE("Total "&amp;D15)</f>
        <v>Total Fixed Income</v>
      </c>
      <c r="B26" s="22"/>
      <c r="C26" s="22"/>
      <c r="D26" s="23"/>
      <c r="E26" s="23"/>
      <c r="F26" s="23"/>
      <c r="G26" s="46">
        <f>SUM(G18:G25)</f>
        <v>0</v>
      </c>
      <c r="H26" s="23" t="e">
        <f ca="1">SUM(H18:H25)</f>
        <v>#REF!</v>
      </c>
      <c r="I26" s="24" t="e">
        <f ca="1">SUM(I18:I25)</f>
        <v>#REF!</v>
      </c>
    </row>
    <row r="27" spans="1:12" ht="13.5" thickTop="1">
      <c r="I27" s="4"/>
    </row>
    <row r="28" spans="1:12">
      <c r="A28" s="10" t="s">
        <v>6</v>
      </c>
      <c r="B28" s="10"/>
      <c r="C28" s="10"/>
      <c r="D28" s="14" t="s">
        <v>30</v>
      </c>
    </row>
    <row r="29" spans="1:12" ht="13.5" thickBot="1">
      <c r="A29" s="10" t="s">
        <v>17</v>
      </c>
      <c r="B29" s="10"/>
      <c r="C29" s="10"/>
      <c r="D29" s="25" t="s">
        <v>9</v>
      </c>
      <c r="I29" s="4"/>
    </row>
    <row r="30" spans="1:12" ht="39" thickBot="1">
      <c r="A30" s="26" t="s">
        <v>18</v>
      </c>
      <c r="B30" s="49" t="s">
        <v>19</v>
      </c>
      <c r="C30" s="27" t="s">
        <v>20</v>
      </c>
      <c r="D30" s="26" t="s">
        <v>31</v>
      </c>
      <c r="E30" s="26" t="s">
        <v>21</v>
      </c>
      <c r="F30" s="28" t="s">
        <v>22</v>
      </c>
      <c r="G30" s="28" t="s">
        <v>35</v>
      </c>
      <c r="H30" s="26" t="s">
        <v>12</v>
      </c>
      <c r="I30" s="29" t="s">
        <v>13</v>
      </c>
      <c r="K30" s="5" t="s">
        <v>51</v>
      </c>
      <c r="L30" s="5" t="e">
        <f>MATCH(K30,#REF!,FALSE)</f>
        <v>#REF!</v>
      </c>
    </row>
    <row r="31" spans="1:12">
      <c r="A31" s="34" t="s">
        <v>23</v>
      </c>
      <c r="B31" s="48" t="s">
        <v>41</v>
      </c>
      <c r="C31" s="48" t="str">
        <f>IFERROR(VLOOKUP(B31,#REF!,4,FALSE),"N/A")</f>
        <v>N/A</v>
      </c>
      <c r="D31" s="31" t="s">
        <v>30</v>
      </c>
      <c r="E31" s="31" t="s">
        <v>25</v>
      </c>
      <c r="F31" s="31" t="s">
        <v>26</v>
      </c>
      <c r="G31" s="31"/>
      <c r="H31" s="32" t="e">
        <f ca="1">SUMIFS(INDIRECT("'DataPen'!N"&amp;$L30&amp;":N"&amp;$L31),INDIRECT("'DataPen'!D"&amp;$L30&amp;":D"&amp;$L31),B31)</f>
        <v>#REF!</v>
      </c>
      <c r="I31" s="18" t="e">
        <f t="shared" ref="I31:I38" ca="1" si="1">+H31/$H$65</f>
        <v>#REF!</v>
      </c>
      <c r="K31" s="5" t="s">
        <v>52</v>
      </c>
      <c r="L31" s="5" t="e">
        <f>MATCH(K31,#REF!,FALSE)</f>
        <v>#REF!</v>
      </c>
    </row>
    <row r="32" spans="1:12">
      <c r="A32" s="34" t="s">
        <v>23</v>
      </c>
      <c r="B32" s="34" t="s">
        <v>41</v>
      </c>
      <c r="C32" s="34" t="str">
        <f>IFERROR(VLOOKUP(B32,#REF!,4,FALSE),"N/A")</f>
        <v>N/A</v>
      </c>
      <c r="D32" s="35" t="s">
        <v>30</v>
      </c>
      <c r="E32" s="35" t="s">
        <v>27</v>
      </c>
      <c r="F32" s="35" t="s">
        <v>26</v>
      </c>
      <c r="G32" s="35"/>
      <c r="H32" s="36" t="e">
        <f ca="1">SUMIFS(INDIRECT("'DataPen'!N"&amp;$L32&amp;":N"&amp;$L33),INDIRECT("'DataPen'!D"&amp;$L32&amp;":D"&amp;$L33),B32)</f>
        <v>#REF!</v>
      </c>
      <c r="I32" s="33" t="e">
        <f t="shared" ca="1" si="1"/>
        <v>#REF!</v>
      </c>
      <c r="K32" s="5" t="s">
        <v>53</v>
      </c>
      <c r="L32" s="5" t="e">
        <f>MATCH(K32,#REF!,FALSE)</f>
        <v>#REF!</v>
      </c>
    </row>
    <row r="33" spans="1:12" s="4" customFormat="1">
      <c r="A33" s="34" t="s">
        <v>23</v>
      </c>
      <c r="B33" s="40" t="s">
        <v>24</v>
      </c>
      <c r="C33" s="40" t="str">
        <f>IFERROR(VLOOKUP(B33,#REF!,4,FALSE),"N/A")</f>
        <v>N/A</v>
      </c>
      <c r="D33" s="35" t="s">
        <v>30</v>
      </c>
      <c r="E33" s="35" t="s">
        <v>25</v>
      </c>
      <c r="F33" s="35" t="s">
        <v>26</v>
      </c>
      <c r="G33" s="37"/>
      <c r="H33" s="36" t="e">
        <f ca="1">SUMIFS(INDIRECT("'DataPen'!N"&amp;$L30&amp;":N"&amp;$L31),INDIRECT("'DataPen'!D"&amp;$L30&amp;":D"&amp;$L31),B33)</f>
        <v>#REF!</v>
      </c>
      <c r="I33" s="33" t="e">
        <f t="shared" ca="1" si="1"/>
        <v>#REF!</v>
      </c>
      <c r="K33" s="5" t="s">
        <v>54</v>
      </c>
      <c r="L33" s="5" t="e">
        <f>MATCH(K33,#REF!,FALSE)</f>
        <v>#REF!</v>
      </c>
    </row>
    <row r="34" spans="1:12" s="4" customFormat="1">
      <c r="A34" s="34" t="s">
        <v>23</v>
      </c>
      <c r="B34" s="40" t="s">
        <v>24</v>
      </c>
      <c r="C34" s="40" t="str">
        <f>IFERROR(VLOOKUP(B34,#REF!,4,FALSE),"N/A")</f>
        <v>N/A</v>
      </c>
      <c r="D34" s="37" t="s">
        <v>30</v>
      </c>
      <c r="E34" s="37" t="s">
        <v>27</v>
      </c>
      <c r="F34" s="35" t="s">
        <v>26</v>
      </c>
      <c r="G34" s="37"/>
      <c r="H34" s="36" t="e">
        <f ca="1">SUMIFS(INDIRECT("'DataPen'!N"&amp;$L32&amp;":N"&amp;$L33),INDIRECT("'DataPen'!D"&amp;$L32&amp;":D"&amp;$L33),B34)</f>
        <v>#REF!</v>
      </c>
      <c r="I34" s="33" t="e">
        <f t="shared" ca="1" si="1"/>
        <v>#REF!</v>
      </c>
      <c r="K34" s="5" t="s">
        <v>55</v>
      </c>
      <c r="L34" s="5" t="e">
        <f>MATCH(K34,#REF!,FALSE)</f>
        <v>#REF!</v>
      </c>
    </row>
    <row r="35" spans="1:12" s="4" customFormat="1">
      <c r="A35" s="34" t="s">
        <v>23</v>
      </c>
      <c r="B35" s="40" t="s">
        <v>44</v>
      </c>
      <c r="C35" s="40" t="str">
        <f>IFERROR(VLOOKUP(B35,#REF!,4,FALSE),"N/A")</f>
        <v>N/A</v>
      </c>
      <c r="D35" s="35" t="s">
        <v>30</v>
      </c>
      <c r="E35" s="35" t="s">
        <v>25</v>
      </c>
      <c r="F35" s="35" t="s">
        <v>26</v>
      </c>
      <c r="G35" s="37"/>
      <c r="H35" s="36" t="e">
        <f ca="1">SUMIFS(INDIRECT("'DataPen'!N"&amp;$L30&amp;":N"&amp;$L31),INDIRECT("'DataPen'!D"&amp;$L30&amp;":D"&amp;$L31),B35)</f>
        <v>#REF!</v>
      </c>
      <c r="I35" s="33" t="e">
        <f t="shared" ca="1" si="1"/>
        <v>#REF!</v>
      </c>
      <c r="K35" s="5"/>
    </row>
    <row r="36" spans="1:12" s="4" customFormat="1">
      <c r="A36" s="34" t="s">
        <v>23</v>
      </c>
      <c r="B36" s="40" t="s">
        <v>44</v>
      </c>
      <c r="C36" s="40" t="str">
        <f>IFERROR(VLOOKUP(B36,#REF!,4,FALSE),"N/A")</f>
        <v>N/A</v>
      </c>
      <c r="D36" s="37" t="s">
        <v>30</v>
      </c>
      <c r="E36" s="37" t="s">
        <v>27</v>
      </c>
      <c r="F36" s="35" t="s">
        <v>26</v>
      </c>
      <c r="G36" s="37"/>
      <c r="H36" s="36" t="e">
        <f ca="1">SUMIFS(INDIRECT("'DataPen'!N"&amp;$L32&amp;":N"&amp;$L33),INDIRECT("'DataPen'!D"&amp;$L32&amp;":D"&amp;$L33),B36)</f>
        <v>#REF!</v>
      </c>
      <c r="I36" s="33" t="e">
        <f t="shared" ca="1" si="1"/>
        <v>#REF!</v>
      </c>
      <c r="K36" s="5"/>
    </row>
    <row r="37" spans="1:12" s="4" customFormat="1">
      <c r="A37" s="34" t="s">
        <v>23</v>
      </c>
      <c r="B37" s="40" t="s">
        <v>44</v>
      </c>
      <c r="C37" s="40" t="str">
        <f>IFERROR(VLOOKUP(B37,#REF!,4,FALSE),"N/A")</f>
        <v>N/A</v>
      </c>
      <c r="D37" s="37" t="s">
        <v>30</v>
      </c>
      <c r="E37" s="37" t="s">
        <v>27</v>
      </c>
      <c r="F37" s="35" t="s">
        <v>29</v>
      </c>
      <c r="G37" s="37"/>
      <c r="H37" s="36" t="e">
        <f ca="1">SUMIFS(INDIRECT("'DataPen'!N"&amp;$L33&amp;":N"&amp;$L34),INDIRECT("'DataPen'!D"&amp;$L33&amp;":D"&amp;$L34),B37)</f>
        <v>#REF!</v>
      </c>
      <c r="I37" s="33" t="e">
        <f t="shared" ca="1" si="1"/>
        <v>#REF!</v>
      </c>
      <c r="K37" s="5"/>
    </row>
    <row r="38" spans="1:12" s="4" customFormat="1">
      <c r="A38" s="38"/>
      <c r="B38" s="38"/>
      <c r="C38" s="38"/>
      <c r="D38" s="39"/>
      <c r="E38" s="39"/>
      <c r="F38" s="39"/>
      <c r="G38" s="39"/>
      <c r="H38" s="20"/>
      <c r="I38" s="19" t="e">
        <f t="shared" ca="1" si="1"/>
        <v>#REF!</v>
      </c>
      <c r="K38" s="5"/>
    </row>
    <row r="39" spans="1:12" s="4" customFormat="1" ht="13.5" thickBot="1">
      <c r="A39" s="22" t="str">
        <f>CONCATENATE("Total "&amp;D28)</f>
        <v>Total Equity</v>
      </c>
      <c r="B39" s="22"/>
      <c r="C39" s="22"/>
      <c r="D39" s="23"/>
      <c r="E39" s="23"/>
      <c r="F39" s="23"/>
      <c r="G39" s="46">
        <f>SUM(G31:G38)</f>
        <v>0</v>
      </c>
      <c r="H39" s="23" t="e">
        <f ca="1">SUM(H31:H38)</f>
        <v>#REF!</v>
      </c>
      <c r="I39" s="24" t="e">
        <f ca="1">SUM(I31:I38)</f>
        <v>#REF!</v>
      </c>
    </row>
    <row r="40" spans="1:12" s="4" customFormat="1" ht="13.5" thickTop="1">
      <c r="A40" s="5"/>
      <c r="B40" s="5"/>
      <c r="C40" s="5"/>
      <c r="D40" s="5"/>
      <c r="E40" s="5"/>
      <c r="F40" s="5"/>
      <c r="G40" s="5"/>
      <c r="H40" s="5"/>
      <c r="I40" s="5"/>
    </row>
    <row r="41" spans="1:12" s="4" customFormat="1">
      <c r="A41" s="10" t="s">
        <v>6</v>
      </c>
      <c r="B41" s="10"/>
      <c r="C41" s="10"/>
      <c r="D41" s="14" t="s">
        <v>32</v>
      </c>
      <c r="E41" s="5"/>
      <c r="F41" s="5"/>
      <c r="G41" s="5"/>
      <c r="H41" s="5"/>
      <c r="I41" s="5"/>
    </row>
    <row r="42" spans="1:12" s="4" customFormat="1" ht="13.5" thickBot="1">
      <c r="A42" s="10" t="s">
        <v>17</v>
      </c>
      <c r="B42" s="10"/>
      <c r="C42" s="10"/>
      <c r="D42" s="25" t="s">
        <v>9</v>
      </c>
      <c r="E42" s="5"/>
      <c r="F42" s="5"/>
      <c r="G42" s="5"/>
      <c r="H42" s="5"/>
    </row>
    <row r="43" spans="1:12" s="4" customFormat="1" ht="39" thickBot="1">
      <c r="A43" s="26" t="s">
        <v>18</v>
      </c>
      <c r="B43" s="49" t="s">
        <v>19</v>
      </c>
      <c r="C43" s="27" t="s">
        <v>20</v>
      </c>
      <c r="D43" s="26" t="s">
        <v>31</v>
      </c>
      <c r="E43" s="26" t="s">
        <v>21</v>
      </c>
      <c r="F43" s="28" t="s">
        <v>22</v>
      </c>
      <c r="G43" s="28" t="s">
        <v>35</v>
      </c>
      <c r="H43" s="26" t="s">
        <v>12</v>
      </c>
      <c r="I43" s="29" t="s">
        <v>13</v>
      </c>
      <c r="K43" s="5" t="s">
        <v>55</v>
      </c>
      <c r="L43" s="5" t="e">
        <f>MATCH(K43,#REF!,FALSE)</f>
        <v>#REF!</v>
      </c>
    </row>
    <row r="44" spans="1:12" s="4" customFormat="1">
      <c r="A44" s="30" t="s">
        <v>23</v>
      </c>
      <c r="B44" s="48" t="s">
        <v>41</v>
      </c>
      <c r="C44" s="48" t="str">
        <f>IFERROR(VLOOKUP(B44,#REF!,4,FALSE),"N/A")</f>
        <v>N/A</v>
      </c>
      <c r="D44" s="31" t="s">
        <v>32</v>
      </c>
      <c r="E44" s="31" t="s">
        <v>25</v>
      </c>
      <c r="F44" s="31" t="s">
        <v>26</v>
      </c>
      <c r="G44" s="31"/>
      <c r="H44" s="32" t="e">
        <f ca="1">SUMIFS(INDIRECT("'DataPen'!N"&amp;$L$43&amp;":N"&amp;$L$44),INDIRECT("'DataPen'!D"&amp;$L$43&amp;":D"&amp;$L$44),B44)</f>
        <v>#REF!</v>
      </c>
      <c r="I44" s="18" t="e">
        <f ca="1">+H44/$H$65</f>
        <v>#REF!</v>
      </c>
      <c r="K44" s="5" t="s">
        <v>56</v>
      </c>
      <c r="L44" s="5" t="e">
        <f>MATCH(K44,#REF!,FALSE)</f>
        <v>#REF!</v>
      </c>
    </row>
    <row r="45" spans="1:12" s="4" customFormat="1">
      <c r="A45" s="34" t="s">
        <v>23</v>
      </c>
      <c r="B45" s="34" t="s">
        <v>41</v>
      </c>
      <c r="C45" s="34" t="str">
        <f>IFERROR(VLOOKUP(B45,#REF!,4,FALSE),"N/A")</f>
        <v>N/A</v>
      </c>
      <c r="D45" s="35" t="s">
        <v>32</v>
      </c>
      <c r="E45" s="35" t="s">
        <v>27</v>
      </c>
      <c r="F45" s="35" t="s">
        <v>26</v>
      </c>
      <c r="G45" s="35"/>
      <c r="H45" s="36" t="e">
        <f ca="1">SUMIFS(INDIRECT("'DataPen'!N"&amp;$L$45&amp;":N"&amp;$L$46),INDIRECT("'DataPen'!D"&amp;$L$45&amp;":D"&amp;$L$46),B45)</f>
        <v>#REF!</v>
      </c>
      <c r="I45" s="33" t="e">
        <f ca="1">+H45/$H$65</f>
        <v>#REF!</v>
      </c>
      <c r="K45" s="5" t="s">
        <v>57</v>
      </c>
      <c r="L45" s="5" t="e">
        <f>MATCH(K45,#REF!,FALSE)</f>
        <v>#REF!</v>
      </c>
    </row>
    <row r="46" spans="1:12" s="4" customFormat="1">
      <c r="A46" s="34" t="s">
        <v>23</v>
      </c>
      <c r="B46" s="34" t="s">
        <v>24</v>
      </c>
      <c r="C46" s="34" t="str">
        <f>IFERROR(VLOOKUP(B46,#REF!,4,FALSE),"N/A")</f>
        <v>N/A</v>
      </c>
      <c r="D46" s="35" t="s">
        <v>32</v>
      </c>
      <c r="E46" s="35" t="s">
        <v>25</v>
      </c>
      <c r="F46" s="35" t="s">
        <v>26</v>
      </c>
      <c r="G46" s="35"/>
      <c r="H46" s="32" t="e">
        <f ca="1">SUMIFS(INDIRECT("'DataPen'!N"&amp;$L$43&amp;":N"&amp;$L$44),INDIRECT("'DataPen'!D"&amp;$L$43&amp;":D"&amp;$L$44),B46)</f>
        <v>#REF!</v>
      </c>
      <c r="I46" s="33" t="e">
        <f t="shared" ref="I46:I49" ca="1" si="2">+H46/$H$65</f>
        <v>#REF!</v>
      </c>
      <c r="K46" s="5" t="s">
        <v>58</v>
      </c>
      <c r="L46" s="5" t="e">
        <f>MATCH(K46,#REF!,FALSE)</f>
        <v>#REF!</v>
      </c>
    </row>
    <row r="47" spans="1:12" s="4" customFormat="1">
      <c r="A47" s="34" t="s">
        <v>23</v>
      </c>
      <c r="B47" s="34" t="s">
        <v>24</v>
      </c>
      <c r="C47" s="34" t="str">
        <f>IFERROR(VLOOKUP(B47,#REF!,4,FALSE),"N/A")</f>
        <v>N/A</v>
      </c>
      <c r="D47" s="35" t="s">
        <v>32</v>
      </c>
      <c r="E47" s="35" t="s">
        <v>27</v>
      </c>
      <c r="F47" s="35" t="s">
        <v>26</v>
      </c>
      <c r="G47" s="35"/>
      <c r="H47" s="32" t="e">
        <f ca="1">SUMIFS(INDIRECT("'DataPen'!N"&amp;$L$45&amp;":N"&amp;$L$46),INDIRECT("'DataPen'!D"&amp;$L$45&amp;":D"&amp;$L$46),B47)</f>
        <v>#REF!</v>
      </c>
      <c r="I47" s="33" t="e">
        <f t="shared" ca="1" si="2"/>
        <v>#REF!</v>
      </c>
      <c r="K47" s="5" t="s">
        <v>59</v>
      </c>
      <c r="L47" s="5" t="e">
        <f>MATCH(K47,#REF!,FALSE)</f>
        <v>#REF!</v>
      </c>
    </row>
    <row r="48" spans="1:12" s="4" customFormat="1">
      <c r="A48" s="34" t="s">
        <v>23</v>
      </c>
      <c r="B48" s="34" t="s">
        <v>44</v>
      </c>
      <c r="C48" s="34" t="str">
        <f>IFERROR(VLOOKUP(B48,#REF!,4,FALSE),"N/A")</f>
        <v>N/A</v>
      </c>
      <c r="D48" s="35" t="s">
        <v>32</v>
      </c>
      <c r="E48" s="35" t="s">
        <v>25</v>
      </c>
      <c r="F48" s="35" t="s">
        <v>26</v>
      </c>
      <c r="G48" s="35"/>
      <c r="H48" s="32" t="e">
        <f ca="1">SUMIFS(INDIRECT("'DataPen'!N"&amp;$L$43&amp;":N"&amp;$L$44),INDIRECT("'DataPen'!D"&amp;$L$43&amp;":D"&amp;$L$44),B48)</f>
        <v>#REF!</v>
      </c>
      <c r="I48" s="33" t="e">
        <f t="shared" ca="1" si="2"/>
        <v>#REF!</v>
      </c>
      <c r="K48" s="5"/>
    </row>
    <row r="49" spans="1:12" s="4" customFormat="1">
      <c r="A49" s="34" t="s">
        <v>23</v>
      </c>
      <c r="B49" s="34" t="s">
        <v>44</v>
      </c>
      <c r="C49" s="34" t="str">
        <f>IFERROR(VLOOKUP(B49,#REF!,4,FALSE),"N/A")</f>
        <v>N/A</v>
      </c>
      <c r="D49" s="35" t="s">
        <v>32</v>
      </c>
      <c r="E49" s="35" t="s">
        <v>27</v>
      </c>
      <c r="F49" s="35" t="s">
        <v>26</v>
      </c>
      <c r="G49" s="35"/>
      <c r="H49" s="32" t="e">
        <f ca="1">SUMIFS(INDIRECT("'DataPen'!N"&amp;$L$45&amp;":N"&amp;$L$46),INDIRECT("'DataPen'!D"&amp;$L$45&amp;":D"&amp;$L$46),B49)</f>
        <v>#REF!</v>
      </c>
      <c r="I49" s="33" t="e">
        <f t="shared" ca="1" si="2"/>
        <v>#REF!</v>
      </c>
      <c r="K49" s="5"/>
    </row>
    <row r="50" spans="1:12" s="4" customFormat="1">
      <c r="A50" s="38"/>
      <c r="B50" s="38"/>
      <c r="C50" s="38"/>
      <c r="D50" s="39"/>
      <c r="E50" s="39"/>
      <c r="F50" s="39"/>
      <c r="G50" s="39"/>
      <c r="H50" s="20"/>
      <c r="I50" s="21" t="e">
        <f ca="1">+H50/$H$65</f>
        <v>#REF!</v>
      </c>
      <c r="K50" s="5"/>
    </row>
    <row r="51" spans="1:12" s="4" customFormat="1" ht="13.5" thickBot="1">
      <c r="A51" s="22" t="str">
        <f>CONCATENATE("Total "&amp;D41)</f>
        <v>Total Property</v>
      </c>
      <c r="B51" s="22"/>
      <c r="C51" s="22"/>
      <c r="D51" s="23"/>
      <c r="E51" s="23"/>
      <c r="F51" s="23"/>
      <c r="G51" s="46">
        <f>SUM(G44:G50)</f>
        <v>0</v>
      </c>
      <c r="H51" s="23" t="e">
        <f ca="1">SUM(H44:H50)</f>
        <v>#REF!</v>
      </c>
      <c r="I51" s="24" t="e">
        <f ca="1">SUM(I44:I50)</f>
        <v>#REF!</v>
      </c>
    </row>
    <row r="52" spans="1:12" s="4" customFormat="1" ht="13.5" thickTop="1">
      <c r="A52" s="5"/>
      <c r="B52" s="5"/>
      <c r="C52" s="5"/>
      <c r="D52" s="5"/>
      <c r="E52" s="5"/>
      <c r="F52" s="5"/>
      <c r="G52" s="5"/>
      <c r="H52" s="5"/>
      <c r="I52" s="5"/>
    </row>
    <row r="53" spans="1:12" s="4" customFormat="1">
      <c r="A53" s="10" t="s">
        <v>6</v>
      </c>
      <c r="B53" s="10"/>
      <c r="C53" s="10"/>
      <c r="D53" s="14" t="s">
        <v>33</v>
      </c>
      <c r="E53" s="5"/>
      <c r="F53" s="5"/>
      <c r="G53" s="5"/>
      <c r="H53" s="5"/>
      <c r="I53" s="5"/>
    </row>
    <row r="54" spans="1:12" s="4" customFormat="1" ht="13.5" thickBot="1">
      <c r="A54" s="10" t="s">
        <v>17</v>
      </c>
      <c r="B54" s="10"/>
      <c r="C54" s="10"/>
      <c r="D54" s="25" t="s">
        <v>9</v>
      </c>
      <c r="E54" s="5"/>
      <c r="F54" s="5"/>
      <c r="G54" s="5"/>
      <c r="H54" s="5"/>
    </row>
    <row r="55" spans="1:12" s="4" customFormat="1" ht="39" thickBot="1">
      <c r="A55" s="26" t="s">
        <v>18</v>
      </c>
      <c r="B55" s="49" t="s">
        <v>19</v>
      </c>
      <c r="C55" s="27" t="s">
        <v>20</v>
      </c>
      <c r="D55" s="26" t="s">
        <v>31</v>
      </c>
      <c r="E55" s="26" t="s">
        <v>21</v>
      </c>
      <c r="F55" s="28" t="s">
        <v>22</v>
      </c>
      <c r="G55" s="28" t="s">
        <v>35</v>
      </c>
      <c r="H55" s="26" t="s">
        <v>12</v>
      </c>
      <c r="I55" s="29" t="s">
        <v>13</v>
      </c>
      <c r="K55" s="5" t="s">
        <v>59</v>
      </c>
      <c r="L55" s="5" t="e">
        <f>MATCH(K55,#REF!,FALSE)</f>
        <v>#REF!</v>
      </c>
    </row>
    <row r="56" spans="1:12" s="4" customFormat="1">
      <c r="A56" s="30" t="s">
        <v>23</v>
      </c>
      <c r="B56" s="48" t="s">
        <v>41</v>
      </c>
      <c r="C56" s="48" t="str">
        <f>IFERROR(VLOOKUP(B56,#REF!,4,FALSE),"N/A")</f>
        <v>N/A</v>
      </c>
      <c r="D56" s="31" t="s">
        <v>33</v>
      </c>
      <c r="E56" s="31" t="s">
        <v>25</v>
      </c>
      <c r="F56" s="31" t="s">
        <v>26</v>
      </c>
      <c r="G56" s="31"/>
      <c r="H56" s="17" t="e">
        <f ca="1">SUMIFS(INDIRECT("'DataPen'!N"&amp;$L$55&amp;":N"&amp;$L$56),INDIRECT("'DataPen'!D"&amp;$L$55&amp;":D"&amp;$L$56),B56)</f>
        <v>#REF!</v>
      </c>
      <c r="I56" s="18" t="e">
        <f t="shared" ref="I56:I62" ca="1" si="3">+H56/$H$65</f>
        <v>#REF!</v>
      </c>
      <c r="K56" s="5" t="s">
        <v>60</v>
      </c>
      <c r="L56" s="5" t="e">
        <f>MATCH(K56,#REF!,FALSE)</f>
        <v>#REF!</v>
      </c>
    </row>
    <row r="57" spans="1:12">
      <c r="A57" s="34" t="s">
        <v>23</v>
      </c>
      <c r="B57" s="34" t="s">
        <v>41</v>
      </c>
      <c r="C57" s="34" t="str">
        <f>IFERROR(VLOOKUP(B57,#REF!,4,FALSE),"N/A")</f>
        <v>N/A</v>
      </c>
      <c r="D57" s="35" t="s">
        <v>33</v>
      </c>
      <c r="E57" s="35" t="s">
        <v>27</v>
      </c>
      <c r="F57" s="35" t="s">
        <v>26</v>
      </c>
      <c r="G57" s="35"/>
      <c r="H57" s="32" t="e">
        <f ca="1">SUMIFS(INDIRECT("'DataPen'!N"&amp;$L$57&amp;":N"&amp;$L$58),INDIRECT("'DataPen'!D"&amp;$L$57&amp;":D"&amp;$L$58),B57)</f>
        <v>#REF!</v>
      </c>
      <c r="I57" s="33" t="e">
        <f t="shared" ca="1" si="3"/>
        <v>#REF!</v>
      </c>
      <c r="K57" s="5" t="s">
        <v>61</v>
      </c>
      <c r="L57" s="5" t="e">
        <f>MATCH(K57,#REF!,FALSE)</f>
        <v>#REF!</v>
      </c>
    </row>
    <row r="58" spans="1:12">
      <c r="A58" s="34" t="s">
        <v>23</v>
      </c>
      <c r="B58" s="40" t="s">
        <v>24</v>
      </c>
      <c r="C58" s="40" t="str">
        <f>IFERROR(VLOOKUP(B58,#REF!,4,FALSE),"N/A")</f>
        <v>N/A</v>
      </c>
      <c r="D58" s="35" t="s">
        <v>33</v>
      </c>
      <c r="E58" s="35" t="s">
        <v>25</v>
      </c>
      <c r="F58" s="35" t="s">
        <v>26</v>
      </c>
      <c r="G58" s="37"/>
      <c r="H58" s="36" t="e">
        <f ca="1">SUMIFS(INDIRECT("'DataPen'!N"&amp;$L$55&amp;":N"&amp;$L$56),INDIRECT("'DataPen'!D"&amp;$L$55&amp;":D"&amp;$L$56),B58)</f>
        <v>#REF!</v>
      </c>
      <c r="I58" s="33" t="e">
        <f t="shared" ca="1" si="3"/>
        <v>#REF!</v>
      </c>
      <c r="K58" s="5" t="s">
        <v>62</v>
      </c>
      <c r="L58" s="5" t="e">
        <f>MATCH(K58,#REF!,FALSE)</f>
        <v>#REF!</v>
      </c>
    </row>
    <row r="59" spans="1:12">
      <c r="A59" s="34" t="s">
        <v>23</v>
      </c>
      <c r="B59" s="40" t="s">
        <v>24</v>
      </c>
      <c r="C59" s="40" t="str">
        <f>IFERROR(VLOOKUP(B59,#REF!,4,FALSE),"N/A")</f>
        <v>N/A</v>
      </c>
      <c r="D59" s="37" t="s">
        <v>33</v>
      </c>
      <c r="E59" s="35" t="s">
        <v>27</v>
      </c>
      <c r="F59" s="35" t="s">
        <v>26</v>
      </c>
      <c r="G59" s="37"/>
      <c r="H59" s="36" t="e">
        <f ca="1">SUMIFS(INDIRECT("'DataPen'!N"&amp;$L$57&amp;":N"&amp;$L$58),INDIRECT("'DataPen'!D"&amp;$L$57&amp;":D"&amp;$L$58),B59)</f>
        <v>#REF!</v>
      </c>
      <c r="I59" s="33" t="e">
        <f t="shared" ca="1" si="3"/>
        <v>#REF!</v>
      </c>
      <c r="L59" s="2">
        <v>500</v>
      </c>
    </row>
    <row r="60" spans="1:12">
      <c r="A60" s="34" t="s">
        <v>23</v>
      </c>
      <c r="B60" s="40" t="s">
        <v>44</v>
      </c>
      <c r="C60" s="40" t="str">
        <f>IFERROR(VLOOKUP(B60,#REF!,4,FALSE),"N/A")</f>
        <v>N/A</v>
      </c>
      <c r="D60" s="35" t="s">
        <v>33</v>
      </c>
      <c r="E60" s="35" t="s">
        <v>25</v>
      </c>
      <c r="F60" s="35" t="s">
        <v>26</v>
      </c>
      <c r="G60" s="37"/>
      <c r="H60" s="36" t="e">
        <f ca="1">SUMIFS(INDIRECT("'DataPen'!N"&amp;$L$55&amp;":N"&amp;$L$56),INDIRECT("'DataPen'!D"&amp;$L$55&amp;":D"&amp;$L$56),B60)</f>
        <v>#REF!</v>
      </c>
      <c r="I60" s="33" t="e">
        <f t="shared" ca="1" si="3"/>
        <v>#REF!</v>
      </c>
    </row>
    <row r="61" spans="1:12">
      <c r="A61" s="34" t="s">
        <v>23</v>
      </c>
      <c r="B61" s="40" t="s">
        <v>44</v>
      </c>
      <c r="C61" s="40" t="str">
        <f>IFERROR(VLOOKUP(B61,#REF!,4,FALSE),"N/A")</f>
        <v>N/A</v>
      </c>
      <c r="D61" s="37" t="s">
        <v>33</v>
      </c>
      <c r="E61" s="35" t="s">
        <v>27</v>
      </c>
      <c r="F61" s="35" t="s">
        <v>26</v>
      </c>
      <c r="G61" s="37"/>
      <c r="H61" s="36" t="e">
        <f ca="1">SUMIFS(INDIRECT("'DataPen'!N"&amp;$L$57&amp;":N"&amp;$L$58),INDIRECT("'DataPen'!D"&amp;$L$57&amp;":D"&amp;$L$58),B61)</f>
        <v>#REF!</v>
      </c>
      <c r="I61" s="33" t="e">
        <f t="shared" ca="1" si="3"/>
        <v>#REF!</v>
      </c>
    </row>
    <row r="62" spans="1:12">
      <c r="A62" s="38"/>
      <c r="B62" s="38"/>
      <c r="C62" s="38"/>
      <c r="D62" s="39"/>
      <c r="E62" s="39"/>
      <c r="F62" s="35"/>
      <c r="G62" s="37"/>
      <c r="H62" s="20"/>
      <c r="I62" s="21" t="e">
        <f t="shared" ca="1" si="3"/>
        <v>#REF!</v>
      </c>
    </row>
    <row r="63" spans="1:12" ht="13.5" thickBot="1">
      <c r="A63" s="22" t="str">
        <f>CONCATENATE("Total "&amp;D53)</f>
        <v>Total Infrastructure</v>
      </c>
      <c r="B63" s="22"/>
      <c r="C63" s="22"/>
      <c r="D63" s="23"/>
      <c r="E63" s="23"/>
      <c r="F63" s="23"/>
      <c r="G63" s="46">
        <f>SUM(G56:G62)</f>
        <v>0</v>
      </c>
      <c r="H63" s="23" t="e">
        <f ca="1">SUM(H56:H62)</f>
        <v>#REF!</v>
      </c>
      <c r="I63" s="24" t="e">
        <f ca="1">SUM(I56:I62)</f>
        <v>#REF!</v>
      </c>
    </row>
    <row r="64" spans="1:12" ht="14.25" thickTop="1" thickBot="1"/>
    <row r="65" spans="1:9" ht="14.25" thickTop="1" thickBot="1">
      <c r="A65" s="41" t="s">
        <v>34</v>
      </c>
      <c r="B65" s="41"/>
      <c r="C65" s="41"/>
      <c r="D65" s="42"/>
      <c r="E65" s="42"/>
      <c r="F65" s="42"/>
      <c r="G65" s="47">
        <f>+G13+G26+G39+G51+G63</f>
        <v>0</v>
      </c>
      <c r="H65" s="42" t="e">
        <f ca="1">+H13+H26+H39+H51+H63</f>
        <v>#REF!</v>
      </c>
      <c r="I65" s="43" t="e">
        <f ca="1">+I13+I26+I39+I51+I63</f>
        <v>#REF!</v>
      </c>
    </row>
    <row r="66" spans="1:9" ht="13.5" thickTop="1"/>
    <row r="67" spans="1:9">
      <c r="H67" s="44" t="e">
        <f ca="1">ROUND(H65,2)=ROUND(#REF!,2)</f>
        <v>#REF!</v>
      </c>
    </row>
    <row r="68" spans="1:9">
      <c r="H68" s="62" t="e">
        <f ca="1">ROUND(H65,2)-ROUND(#REF!,2)</f>
        <v>#REF!</v>
      </c>
    </row>
  </sheetData>
  <mergeCells count="13">
    <mergeCell ref="H3:I3"/>
    <mergeCell ref="D7:E7"/>
    <mergeCell ref="F7:G7"/>
    <mergeCell ref="D8:E8"/>
    <mergeCell ref="F8:G8"/>
    <mergeCell ref="A12:C12"/>
    <mergeCell ref="D12:E12"/>
    <mergeCell ref="D9:E9"/>
    <mergeCell ref="F9:G9"/>
    <mergeCell ref="D10:E10"/>
    <mergeCell ref="F10:G10"/>
    <mergeCell ref="D11:E11"/>
    <mergeCell ref="F11:G11"/>
  </mergeCells>
  <conditionalFormatting sqref="G26 G39 G51 G63 G65 H23:H32 H35:H36 H50:H59 H62:H1048576 H1:H19 H38:H45">
    <cfRule type="cellIs" dxfId="56" priority="7" operator="lessThan">
      <formula>0</formula>
    </cfRule>
  </conditionalFormatting>
  <conditionalFormatting sqref="H21:H22">
    <cfRule type="cellIs" dxfId="55" priority="6" operator="lessThan">
      <formula>0</formula>
    </cfRule>
  </conditionalFormatting>
  <conditionalFormatting sqref="H33:H34">
    <cfRule type="cellIs" dxfId="54" priority="5" operator="lessThan">
      <formula>0</formula>
    </cfRule>
  </conditionalFormatting>
  <conditionalFormatting sqref="H46:H49">
    <cfRule type="cellIs" dxfId="53" priority="4" operator="lessThan">
      <formula>0</formula>
    </cfRule>
  </conditionalFormatting>
  <conditionalFormatting sqref="H60:H61">
    <cfRule type="cellIs" dxfId="52" priority="3" operator="lessThan">
      <formula>0</formula>
    </cfRule>
  </conditionalFormatting>
  <conditionalFormatting sqref="H20">
    <cfRule type="cellIs" dxfId="51" priority="2" operator="lessThan">
      <formula>0</formula>
    </cfRule>
  </conditionalFormatting>
  <conditionalFormatting sqref="H37">
    <cfRule type="cellIs" dxfId="50"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4"/>
  <sheetViews>
    <sheetView workbookViewId="0">
      <selection activeCell="F30" sqref="F30"/>
    </sheetView>
  </sheetViews>
  <sheetFormatPr defaultColWidth="9.140625" defaultRowHeight="12.75"/>
  <cols>
    <col min="1" max="1" width="43.5703125" style="5" bestFit="1" customWidth="1"/>
    <col min="2" max="2" width="46.85546875" style="5" bestFit="1" customWidth="1"/>
    <col min="3" max="3" width="15.5703125" style="5" customWidth="1"/>
    <col min="4" max="4" width="16" style="5" customWidth="1"/>
    <col min="5" max="5" width="21.7109375" style="5" customWidth="1"/>
    <col min="6" max="7" width="16" style="5" customWidth="1"/>
    <col min="8" max="8" width="12" style="5" bestFit="1" customWidth="1"/>
    <col min="9" max="9" width="12.28515625" style="5" bestFit="1" customWidth="1"/>
    <col min="10" max="10" width="9.42578125" style="4" bestFit="1" customWidth="1"/>
    <col min="11" max="11" width="29" style="5" bestFit="1" customWidth="1"/>
    <col min="12" max="12" width="12" style="5" bestFit="1" customWidth="1"/>
    <col min="13" max="16384" width="9.140625" style="5"/>
  </cols>
  <sheetData>
    <row r="1" spans="1:12" ht="13.5">
      <c r="A1" s="1" t="s">
        <v>0</v>
      </c>
      <c r="B1" s="2"/>
      <c r="C1" s="2"/>
      <c r="D1" s="3" t="s">
        <v>1</v>
      </c>
      <c r="E1" s="3" t="s">
        <v>2</v>
      </c>
      <c r="F1" s="3" t="s">
        <v>3</v>
      </c>
      <c r="G1" s="3"/>
      <c r="H1" s="2"/>
      <c r="I1" s="2"/>
    </row>
    <row r="2" spans="1:12" ht="13.5" thickBot="1"/>
    <row r="3" spans="1:12" ht="14.25" customHeight="1" thickBot="1">
      <c r="A3" s="6" t="s">
        <v>4</v>
      </c>
      <c r="B3" s="7" t="s">
        <v>687</v>
      </c>
      <c r="C3" s="8"/>
      <c r="D3" s="8"/>
      <c r="E3" s="9"/>
      <c r="F3" s="9"/>
      <c r="G3" s="9"/>
      <c r="H3" s="80" t="s">
        <v>5</v>
      </c>
      <c r="I3" s="80"/>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 thickBot="1">
      <c r="A7" s="26" t="s">
        <v>18</v>
      </c>
      <c r="B7" s="49" t="s">
        <v>19</v>
      </c>
      <c r="C7" s="27" t="s">
        <v>20</v>
      </c>
      <c r="D7" s="81" t="s">
        <v>10</v>
      </c>
      <c r="E7" s="82"/>
      <c r="F7" s="81" t="s">
        <v>11</v>
      </c>
      <c r="G7" s="82"/>
      <c r="H7" s="15" t="s">
        <v>12</v>
      </c>
      <c r="I7" s="16" t="s">
        <v>13</v>
      </c>
      <c r="L7" s="5" t="s">
        <v>63</v>
      </c>
    </row>
    <row r="8" spans="1:12" ht="15" customHeight="1">
      <c r="A8" s="50" t="s">
        <v>14</v>
      </c>
      <c r="B8" s="51"/>
      <c r="C8" s="52"/>
      <c r="D8" s="83" t="s">
        <v>7</v>
      </c>
      <c r="E8" s="84"/>
      <c r="F8" s="83" t="s">
        <v>15</v>
      </c>
      <c r="G8" s="84"/>
      <c r="H8" s="56" t="e">
        <f ca="1">SUMIFS(INDIRECT("'DataPen'!P"&amp;L$8&amp;":P"&amp;L$9),INDIRECT("'DataPen'!D"&amp;L$8&amp;":D"&amp;L$9),"Cash at Bank")</f>
        <v>#REF!</v>
      </c>
      <c r="I8" s="18" t="e">
        <f ca="1">+H8/$H$71</f>
        <v>#REF!</v>
      </c>
      <c r="K8" s="5" t="s">
        <v>7</v>
      </c>
      <c r="L8" s="5" t="e">
        <f>MATCH(K8,#REF!,FALSE)</f>
        <v>#REF!</v>
      </c>
    </row>
    <row r="9" spans="1:12" ht="15" customHeight="1">
      <c r="A9" s="53" t="s">
        <v>23</v>
      </c>
      <c r="B9" s="54" t="s">
        <v>24</v>
      </c>
      <c r="C9" s="55" t="str">
        <f>IFERROR(VLOOKUP(B9,#REF!,4,FALSE),"N/A")</f>
        <v>N/A</v>
      </c>
      <c r="D9" s="73" t="s">
        <v>7</v>
      </c>
      <c r="E9" s="74"/>
      <c r="F9" s="73" t="s">
        <v>15</v>
      </c>
      <c r="G9" s="74"/>
      <c r="H9" s="57" t="e">
        <f ca="1">SUMIFS(INDIRECT("'DataPen'!P"&amp;$L$8&amp;":P"&amp;$L$9),INDIRECT("'DataPen'!D"&amp;$L$8&amp;":D"&amp;$L$9),B9)</f>
        <v>#REF!</v>
      </c>
      <c r="I9" s="33" t="e">
        <f ca="1">+H9/$H$71</f>
        <v>#REF!</v>
      </c>
      <c r="J9" s="5"/>
      <c r="K9" s="5" t="s">
        <v>47</v>
      </c>
      <c r="L9" s="5" t="e">
        <f>MATCH(K9,#REF!,FALSE)</f>
        <v>#REF!</v>
      </c>
    </row>
    <row r="10" spans="1:12" ht="15" customHeight="1">
      <c r="A10" s="58" t="s">
        <v>23</v>
      </c>
      <c r="B10" s="59" t="s">
        <v>42</v>
      </c>
      <c r="C10" s="55" t="str">
        <f>IFERROR(VLOOKUP(B10,#REF!,4,FALSE),"N/A")</f>
        <v>N/A</v>
      </c>
      <c r="D10" s="73" t="s">
        <v>7</v>
      </c>
      <c r="E10" s="74"/>
      <c r="F10" s="73" t="s">
        <v>15</v>
      </c>
      <c r="G10" s="74"/>
      <c r="H10" s="57" t="e">
        <f t="shared" ref="H10:H12" ca="1" si="0">SUMIFS(INDIRECT("'DataPen'!P"&amp;$L$8&amp;":P"&amp;$L$9),INDIRECT("'DataPen'!D"&amp;$L$8&amp;":D"&amp;$L$9),B10)</f>
        <v>#REF!</v>
      </c>
      <c r="I10" s="61" t="e">
        <f ca="1">+H10/$H$71</f>
        <v>#REF!</v>
      </c>
      <c r="J10" s="5"/>
    </row>
    <row r="11" spans="1:12" ht="15" customHeight="1">
      <c r="A11" s="58" t="s">
        <v>23</v>
      </c>
      <c r="B11" s="59" t="s">
        <v>43</v>
      </c>
      <c r="C11" s="55" t="str">
        <f>IFERROR(VLOOKUP(B11,#REF!,4,FALSE),"N/A")</f>
        <v>N/A</v>
      </c>
      <c r="D11" s="73" t="s">
        <v>7</v>
      </c>
      <c r="E11" s="74"/>
      <c r="F11" s="73" t="s">
        <v>15</v>
      </c>
      <c r="G11" s="74"/>
      <c r="H11" s="57" t="e">
        <f t="shared" ca="1" si="0"/>
        <v>#REF!</v>
      </c>
      <c r="I11" s="61" t="e">
        <f ca="1">+H11/$H$71</f>
        <v>#REF!</v>
      </c>
      <c r="J11" s="5"/>
    </row>
    <row r="12" spans="1:12" ht="15" customHeight="1">
      <c r="A12" s="63" t="s">
        <v>23</v>
      </c>
      <c r="B12" s="64" t="s">
        <v>44</v>
      </c>
      <c r="C12" s="55" t="str">
        <f>IFERROR(VLOOKUP(B12,#REF!,4,FALSE),"N/A")</f>
        <v>N/A</v>
      </c>
      <c r="D12" s="73" t="s">
        <v>7</v>
      </c>
      <c r="E12" s="74"/>
      <c r="F12" s="73" t="s">
        <v>15</v>
      </c>
      <c r="G12" s="74"/>
      <c r="H12" s="57" t="e">
        <f t="shared" ca="1" si="0"/>
        <v>#REF!</v>
      </c>
      <c r="I12" s="6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 thickBot="1">
      <c r="A17" s="26" t="s">
        <v>18</v>
      </c>
      <c r="B17" s="49" t="s">
        <v>19</v>
      </c>
      <c r="C17" s="27" t="s">
        <v>20</v>
      </c>
      <c r="D17" s="26" t="s">
        <v>10</v>
      </c>
      <c r="E17" s="26" t="s">
        <v>21</v>
      </c>
      <c r="F17" s="28" t="s">
        <v>22</v>
      </c>
      <c r="G17" s="28" t="s">
        <v>35</v>
      </c>
      <c r="H17" s="26" t="s">
        <v>12</v>
      </c>
      <c r="I17" s="29" t="s">
        <v>13</v>
      </c>
      <c r="J17" s="5"/>
    </row>
    <row r="18" spans="1:12">
      <c r="A18" s="30" t="s">
        <v>23</v>
      </c>
      <c r="B18" s="34" t="s">
        <v>24</v>
      </c>
      <c r="C18" s="48" t="str">
        <f>IFERROR(VLOOKUP(B18,#REF!,4,FALSE),"N/A")</f>
        <v>N/A</v>
      </c>
      <c r="D18" s="31" t="s">
        <v>16</v>
      </c>
      <c r="E18" s="31" t="s">
        <v>25</v>
      </c>
      <c r="F18" s="31" t="s">
        <v>26</v>
      </c>
      <c r="G18" s="45"/>
      <c r="H18" s="32" t="e">
        <f ca="1">SUMIFS(INDIRECT("'DataPen'!P"&amp;$L$18&amp;":P"&amp;$L$19),INDIRECT("'DataPen'!D"&amp;$L$18&amp;":D"&amp;$L$19),B18)</f>
        <v>#REF!</v>
      </c>
      <c r="I18" s="33" t="e">
        <f t="shared" ref="I18:I25" ca="1" si="1">+H18/$H$71</f>
        <v>#REF!</v>
      </c>
      <c r="J18" s="5"/>
      <c r="K18" s="5" t="s">
        <v>47</v>
      </c>
      <c r="L18" s="5" t="e">
        <f>MATCH(K18,#REF!,FALSE)</f>
        <v>#REF!</v>
      </c>
    </row>
    <row r="19" spans="1:12">
      <c r="A19" s="34" t="s">
        <v>23</v>
      </c>
      <c r="B19" s="34" t="s">
        <v>24</v>
      </c>
      <c r="C19" s="34" t="str">
        <f>IFERROR(VLOOKUP(B19,#REF!,4,FALSE),"N/A")</f>
        <v>N/A</v>
      </c>
      <c r="D19" s="35" t="s">
        <v>16</v>
      </c>
      <c r="E19" s="35" t="s">
        <v>27</v>
      </c>
      <c r="F19" s="35" t="s">
        <v>26</v>
      </c>
      <c r="G19" s="37"/>
      <c r="H19" s="36" t="e">
        <f ca="1">SUMIFS(INDIRECT("'DataPen'!P"&amp;$L$20&amp;":P"&amp;$L$21),INDIRECT("'DataPen'!D"&amp;$L$20&amp;":D"&amp;$L$21),B19)</f>
        <v>#REF!</v>
      </c>
      <c r="I19" s="33" t="e">
        <f t="shared" ca="1" si="1"/>
        <v>#REF!</v>
      </c>
      <c r="J19" s="5"/>
      <c r="K19" s="5" t="s">
        <v>48</v>
      </c>
      <c r="L19" s="5" t="e">
        <f>MATCH(K19,#REF!,FALSE)</f>
        <v>#REF!</v>
      </c>
    </row>
    <row r="20" spans="1:12">
      <c r="A20" s="34" t="s">
        <v>23</v>
      </c>
      <c r="B20" s="34" t="s">
        <v>42</v>
      </c>
      <c r="C20" s="34" t="str">
        <f>IFERROR(VLOOKUP(B20,#REF!,4,FALSE),"N/A")</f>
        <v>N/A</v>
      </c>
      <c r="D20" s="37" t="s">
        <v>16</v>
      </c>
      <c r="E20" s="37" t="s">
        <v>25</v>
      </c>
      <c r="F20" s="35" t="s">
        <v>26</v>
      </c>
      <c r="G20" s="37"/>
      <c r="H20" s="36" t="e">
        <f ca="1">SUMIFS(INDIRECT("'DataPen'!P"&amp;$L$18&amp;":P"&amp;$L$19),INDIRECT("'DataPen'!D"&amp;$L$18&amp;":D"&amp;$L$19),B20)</f>
        <v>#REF!</v>
      </c>
      <c r="I20" s="33" t="e">
        <f t="shared" ca="1" si="1"/>
        <v>#REF!</v>
      </c>
      <c r="J20" s="5"/>
      <c r="K20" s="5" t="s">
        <v>49</v>
      </c>
      <c r="L20" s="5" t="e">
        <f>MATCH(K20,#REF!,FALSE)</f>
        <v>#REF!</v>
      </c>
    </row>
    <row r="21" spans="1:12">
      <c r="A21" s="34" t="s">
        <v>23</v>
      </c>
      <c r="B21" s="34" t="s">
        <v>42</v>
      </c>
      <c r="C21" s="34" t="str">
        <f>IFERROR(VLOOKUP(B21,#REF!,4,FALSE),"N/A")</f>
        <v>N/A</v>
      </c>
      <c r="D21" s="37" t="s">
        <v>16</v>
      </c>
      <c r="E21" s="37" t="s">
        <v>27</v>
      </c>
      <c r="F21" s="35" t="s">
        <v>26</v>
      </c>
      <c r="G21" s="37"/>
      <c r="H21" s="32" t="e">
        <f ca="1">SUMIFS(INDIRECT("'DataPen'!P"&amp;$L$20&amp;":P"&amp;$L$21),INDIRECT("'DataPen'!D"&amp;$L$20&amp;":D"&amp;$L$21),B21)</f>
        <v>#REF!</v>
      </c>
      <c r="I21" s="33" t="e">
        <f t="shared" ca="1" si="1"/>
        <v>#REF!</v>
      </c>
      <c r="J21" s="5"/>
      <c r="K21" s="5" t="s">
        <v>50</v>
      </c>
      <c r="L21" s="5" t="e">
        <f>MATCH(K21,#REF!,FALSE)</f>
        <v>#REF!</v>
      </c>
    </row>
    <row r="22" spans="1:12">
      <c r="A22" s="34" t="s">
        <v>23</v>
      </c>
      <c r="B22" s="34" t="s">
        <v>43</v>
      </c>
      <c r="C22" s="34" t="str">
        <f>IFERROR(VLOOKUP(B22,#REF!,4,FALSE),"N/A")</f>
        <v>N/A</v>
      </c>
      <c r="D22" s="37" t="s">
        <v>16</v>
      </c>
      <c r="E22" s="37" t="s">
        <v>25</v>
      </c>
      <c r="F22" s="35" t="s">
        <v>26</v>
      </c>
      <c r="G22" s="37"/>
      <c r="H22" s="36" t="e">
        <f ca="1">SUMIFS(INDIRECT("'DataPen'!P"&amp;$L$18&amp;":P"&amp;$L$19),INDIRECT("'DataPen'!D"&amp;$L$18&amp;":D"&amp;$L$19),B22)</f>
        <v>#REF!</v>
      </c>
      <c r="I22" s="33" t="e">
        <f t="shared" ca="1" si="1"/>
        <v>#REF!</v>
      </c>
      <c r="J22" s="5"/>
      <c r="K22" s="5" t="s">
        <v>51</v>
      </c>
      <c r="L22" s="5" t="e">
        <f>MATCH(K22,#REF!,FALSE)</f>
        <v>#REF!</v>
      </c>
    </row>
    <row r="23" spans="1:12">
      <c r="A23" s="34" t="s">
        <v>23</v>
      </c>
      <c r="B23" s="34" t="s">
        <v>43</v>
      </c>
      <c r="C23" s="34" t="str">
        <f>IFERROR(VLOOKUP(B23,#REF!,4,FALSE),"N/A")</f>
        <v>N/A</v>
      </c>
      <c r="D23" s="37" t="s">
        <v>16</v>
      </c>
      <c r="E23" s="37" t="s">
        <v>27</v>
      </c>
      <c r="F23" s="35" t="s">
        <v>26</v>
      </c>
      <c r="G23" s="37"/>
      <c r="H23" s="32" t="e">
        <f ca="1">SUMIFS(INDIRECT("'DataPen'!P"&amp;$L$20&amp;":P"&amp;$L$21),INDIRECT("'DataPen'!D"&amp;$L$20&amp;":D"&amp;$L$21),B23)</f>
        <v>#REF!</v>
      </c>
      <c r="I23" s="33" t="e">
        <f t="shared" ca="1" si="1"/>
        <v>#REF!</v>
      </c>
      <c r="J23" s="5"/>
    </row>
    <row r="24" spans="1:12">
      <c r="A24" s="34" t="s">
        <v>23</v>
      </c>
      <c r="B24" s="34" t="s">
        <v>44</v>
      </c>
      <c r="C24" s="34" t="str">
        <f>IFERROR(VLOOKUP(B24,#REF!,4,FALSE),"N/A")</f>
        <v>N/A</v>
      </c>
      <c r="D24" s="37" t="s">
        <v>16</v>
      </c>
      <c r="E24" s="37" t="s">
        <v>25</v>
      </c>
      <c r="F24" s="35" t="s">
        <v>26</v>
      </c>
      <c r="G24" s="37"/>
      <c r="H24" s="36" t="e">
        <f ca="1">SUMIFS(INDIRECT("'DataPen'!P"&amp;$L$18&amp;":P"&amp;$L$19),INDIRECT("'DataPen'!D"&amp;$L$18&amp;":D"&amp;$L$19),B24)</f>
        <v>#REF!</v>
      </c>
      <c r="I24" s="33" t="e">
        <f t="shared" ca="1" si="1"/>
        <v>#REF!</v>
      </c>
      <c r="J24" s="5"/>
    </row>
    <row r="25" spans="1:12">
      <c r="A25" s="34" t="s">
        <v>23</v>
      </c>
      <c r="B25" s="34" t="s">
        <v>44</v>
      </c>
      <c r="C25" s="34" t="str">
        <f>IFERROR(VLOOKUP(B25,#REF!,4,FALSE),"N/A")</f>
        <v>N/A</v>
      </c>
      <c r="D25" s="37" t="s">
        <v>16</v>
      </c>
      <c r="E25" s="37" t="s">
        <v>27</v>
      </c>
      <c r="F25" s="35" t="s">
        <v>26</v>
      </c>
      <c r="G25" s="37"/>
      <c r="H25" s="32" t="e">
        <f ca="1">SUMIFS(INDIRECT("'DataPen'!P"&amp;$L$20&amp;":P"&amp;$L$21),INDIRECT("'DataPen'!D"&amp;$L$20&amp;":D"&amp;$L$21),B25)</f>
        <v>#REF!</v>
      </c>
      <c r="I25" s="33" t="e">
        <f t="shared" ca="1" si="1"/>
        <v>#REF!</v>
      </c>
      <c r="J25" s="5"/>
    </row>
    <row r="26" spans="1:12" ht="13.5" thickBot="1">
      <c r="A26" s="22" t="str">
        <f>CONCATENATE("Total "&amp;D15)</f>
        <v>Total Fixed Income</v>
      </c>
      <c r="B26" s="22"/>
      <c r="C26" s="22"/>
      <c r="D26" s="23"/>
      <c r="E26" s="23"/>
      <c r="F26" s="23"/>
      <c r="G26" s="46">
        <f>SUM(G18:G25)</f>
        <v>0</v>
      </c>
      <c r="H26" s="23" t="e">
        <f ca="1">SUM(H18:H25)</f>
        <v>#REF!</v>
      </c>
      <c r="I26" s="24" t="e">
        <f ca="1">SUM(I18:I25)</f>
        <v>#REF!</v>
      </c>
    </row>
    <row r="27" spans="1:12" ht="13.5" thickTop="1">
      <c r="I27" s="4"/>
    </row>
    <row r="28" spans="1:12">
      <c r="A28" s="10" t="s">
        <v>6</v>
      </c>
      <c r="B28" s="10"/>
      <c r="C28" s="10"/>
      <c r="D28" s="14" t="s">
        <v>30</v>
      </c>
    </row>
    <row r="29" spans="1:12" ht="13.5" thickBot="1">
      <c r="A29" s="10" t="s">
        <v>17</v>
      </c>
      <c r="B29" s="10"/>
      <c r="C29" s="10"/>
      <c r="D29" s="25" t="s">
        <v>9</v>
      </c>
      <c r="I29" s="4"/>
    </row>
    <row r="30" spans="1:12" ht="39" thickBot="1">
      <c r="A30" s="26" t="s">
        <v>18</v>
      </c>
      <c r="B30" s="49" t="s">
        <v>19</v>
      </c>
      <c r="C30" s="27" t="s">
        <v>20</v>
      </c>
      <c r="D30" s="26" t="s">
        <v>31</v>
      </c>
      <c r="E30" s="26" t="s">
        <v>21</v>
      </c>
      <c r="F30" s="28" t="s">
        <v>22</v>
      </c>
      <c r="G30" s="28" t="s">
        <v>35</v>
      </c>
      <c r="H30" s="26" t="s">
        <v>12</v>
      </c>
      <c r="I30" s="29" t="s">
        <v>13</v>
      </c>
    </row>
    <row r="31" spans="1:12">
      <c r="A31" s="34" t="s">
        <v>23</v>
      </c>
      <c r="B31" s="48" t="s">
        <v>24</v>
      </c>
      <c r="C31" s="48" t="str">
        <f>IFERROR(VLOOKUP(B31,#REF!,4,FALSE),"N/A")</f>
        <v>N/A</v>
      </c>
      <c r="D31" s="31" t="s">
        <v>30</v>
      </c>
      <c r="E31" s="31" t="s">
        <v>25</v>
      </c>
      <c r="F31" s="31" t="s">
        <v>26</v>
      </c>
      <c r="G31" s="31"/>
      <c r="H31" s="32" t="e">
        <f ca="1">SUMIFS(INDIRECT("'DataPen'!P"&amp;$L31&amp;":P"&amp;$L32),INDIRECT("'DataPen'!D"&amp;$L31&amp;":D"&amp;$L32),B31)</f>
        <v>#REF!</v>
      </c>
      <c r="I31" s="18" t="e">
        <f t="shared" ref="I31:I40" ca="1" si="2">+H31/$H$71</f>
        <v>#REF!</v>
      </c>
      <c r="K31" s="5" t="s">
        <v>51</v>
      </c>
      <c r="L31" s="5" t="e">
        <f>MATCH(K31,#REF!,FALSE)</f>
        <v>#REF!</v>
      </c>
    </row>
    <row r="32" spans="1:12">
      <c r="A32" s="34" t="s">
        <v>23</v>
      </c>
      <c r="B32" s="34" t="s">
        <v>24</v>
      </c>
      <c r="C32" s="34" t="str">
        <f>IFERROR(VLOOKUP(B32,#REF!,4,FALSE),"N/A")</f>
        <v>N/A</v>
      </c>
      <c r="D32" s="35" t="s">
        <v>30</v>
      </c>
      <c r="E32" s="35" t="s">
        <v>27</v>
      </c>
      <c r="F32" s="35" t="s">
        <v>26</v>
      </c>
      <c r="G32" s="35"/>
      <c r="H32" s="36" t="e">
        <f ca="1">SUMIFS(INDIRECT("'DataPen'!P"&amp;$L33&amp;":P"&amp;$L34),INDIRECT("'DataPen'!D"&amp;$L33&amp;":D"&amp;$L34),B32)</f>
        <v>#REF!</v>
      </c>
      <c r="I32" s="33" t="e">
        <f t="shared" ca="1" si="2"/>
        <v>#REF!</v>
      </c>
      <c r="K32" s="5" t="s">
        <v>52</v>
      </c>
      <c r="L32" s="5" t="e">
        <f>MATCH(K32,#REF!,FALSE)</f>
        <v>#REF!</v>
      </c>
    </row>
    <row r="33" spans="1:12" s="4" customFormat="1">
      <c r="A33" s="34" t="s">
        <v>23</v>
      </c>
      <c r="B33" s="40" t="s">
        <v>42</v>
      </c>
      <c r="C33" s="40" t="str">
        <f>IFERROR(VLOOKUP(B33,#REF!,4,FALSE),"N/A")</f>
        <v>N/A</v>
      </c>
      <c r="D33" s="35" t="s">
        <v>30</v>
      </c>
      <c r="E33" s="35" t="s">
        <v>25</v>
      </c>
      <c r="F33" s="35" t="s">
        <v>26</v>
      </c>
      <c r="G33" s="37"/>
      <c r="H33" s="36" t="e">
        <f ca="1">SUMIFS(INDIRECT("'DataPen'!P"&amp;$L31&amp;":P"&amp;$L32),INDIRECT("'DataPen'!D"&amp;$L31&amp;":D"&amp;$L32),B33)</f>
        <v>#REF!</v>
      </c>
      <c r="I33" s="33" t="e">
        <f t="shared" ca="1" si="2"/>
        <v>#REF!</v>
      </c>
      <c r="K33" s="5" t="s">
        <v>53</v>
      </c>
      <c r="L33" s="5" t="e">
        <f>MATCH(K33,#REF!,FALSE)</f>
        <v>#REF!</v>
      </c>
    </row>
    <row r="34" spans="1:12" s="4" customFormat="1">
      <c r="A34" s="34" t="s">
        <v>23</v>
      </c>
      <c r="B34" s="40" t="s">
        <v>42</v>
      </c>
      <c r="C34" s="40" t="str">
        <f>IFERROR(VLOOKUP(B34,#REF!,4,FALSE),"N/A")</f>
        <v>N/A</v>
      </c>
      <c r="D34" s="37" t="s">
        <v>30</v>
      </c>
      <c r="E34" s="37" t="s">
        <v>27</v>
      </c>
      <c r="F34" s="35" t="s">
        <v>26</v>
      </c>
      <c r="G34" s="37"/>
      <c r="H34" s="36" t="e">
        <f ca="1">SUMIFS(INDIRECT("'DataPen'!P"&amp;$L33&amp;":P"&amp;$L34),INDIRECT("'DataPen'!D"&amp;$L33&amp;":D"&amp;$L34),B34)</f>
        <v>#REF!</v>
      </c>
      <c r="I34" s="33" t="e">
        <f t="shared" ca="1" si="2"/>
        <v>#REF!</v>
      </c>
      <c r="K34" s="5" t="s">
        <v>54</v>
      </c>
      <c r="L34" s="5" t="e">
        <f>MATCH(K34,#REF!,FALSE)</f>
        <v>#REF!</v>
      </c>
    </row>
    <row r="35" spans="1:12" s="4" customFormat="1">
      <c r="A35" s="34" t="s">
        <v>23</v>
      </c>
      <c r="B35" s="40" t="s">
        <v>43</v>
      </c>
      <c r="C35" s="40" t="str">
        <f>IFERROR(VLOOKUP(B35,#REF!,4,FALSE),"N/A")</f>
        <v>N/A</v>
      </c>
      <c r="D35" s="35" t="s">
        <v>30</v>
      </c>
      <c r="E35" s="35" t="s">
        <v>25</v>
      </c>
      <c r="F35" s="35" t="s">
        <v>26</v>
      </c>
      <c r="G35" s="37"/>
      <c r="H35" s="36" t="e">
        <f ca="1">SUMIFS(INDIRECT("'DataPen'!P"&amp;$L31&amp;":P"&amp;$L32),INDIRECT("'DataPen'!D"&amp;$L31&amp;":D"&amp;$L32),B35)</f>
        <v>#REF!</v>
      </c>
      <c r="I35" s="33" t="e">
        <f t="shared" ca="1" si="2"/>
        <v>#REF!</v>
      </c>
      <c r="K35" s="5" t="s">
        <v>55</v>
      </c>
      <c r="L35" s="5" t="e">
        <f>MATCH(K35,#REF!,FALSE)</f>
        <v>#REF!</v>
      </c>
    </row>
    <row r="36" spans="1:12" s="4" customFormat="1">
      <c r="A36" s="34" t="s">
        <v>23</v>
      </c>
      <c r="B36" s="40" t="s">
        <v>43</v>
      </c>
      <c r="C36" s="40" t="str">
        <f>IFERROR(VLOOKUP(B36,#REF!,4,FALSE),"N/A")</f>
        <v>N/A</v>
      </c>
      <c r="D36" s="37" t="s">
        <v>30</v>
      </c>
      <c r="E36" s="37" t="s">
        <v>27</v>
      </c>
      <c r="F36" s="35" t="s">
        <v>26</v>
      </c>
      <c r="G36" s="37"/>
      <c r="H36" s="36" t="e">
        <f ca="1">SUMIFS(INDIRECT("'DataPen'!P"&amp;$L33&amp;":P"&amp;$L34),INDIRECT("'DataPen'!D"&amp;$L33&amp;":D"&amp;$L34),B36)</f>
        <v>#REF!</v>
      </c>
      <c r="I36" s="33" t="e">
        <f t="shared" ca="1" si="2"/>
        <v>#REF!</v>
      </c>
    </row>
    <row r="37" spans="1:12" s="4" customFormat="1">
      <c r="A37" s="34" t="s">
        <v>23</v>
      </c>
      <c r="B37" s="40" t="s">
        <v>44</v>
      </c>
      <c r="C37" s="40" t="str">
        <f>IFERROR(VLOOKUP(B37,#REF!,4,FALSE),"N/A")</f>
        <v>N/A</v>
      </c>
      <c r="D37" s="35" t="s">
        <v>30</v>
      </c>
      <c r="E37" s="35" t="s">
        <v>25</v>
      </c>
      <c r="F37" s="35" t="s">
        <v>26</v>
      </c>
      <c r="G37" s="37"/>
      <c r="H37" s="36" t="e">
        <f ca="1">SUMIFS(INDIRECT("'DataPen'!P"&amp;$L31&amp;":P"&amp;$L32),INDIRECT("'DataPen'!D"&amp;$L31&amp;":D"&amp;$L32),B37)</f>
        <v>#REF!</v>
      </c>
      <c r="I37" s="33" t="e">
        <f t="shared" ca="1" si="2"/>
        <v>#REF!</v>
      </c>
      <c r="K37" s="5"/>
    </row>
    <row r="38" spans="1:12" s="4" customFormat="1">
      <c r="A38" s="34" t="s">
        <v>23</v>
      </c>
      <c r="B38" s="40" t="s">
        <v>44</v>
      </c>
      <c r="C38" s="40" t="str">
        <f>IFERROR(VLOOKUP(B38,#REF!,4,FALSE),"N/A")</f>
        <v>N/A</v>
      </c>
      <c r="D38" s="37" t="s">
        <v>30</v>
      </c>
      <c r="E38" s="37" t="s">
        <v>27</v>
      </c>
      <c r="F38" s="35" t="s">
        <v>26</v>
      </c>
      <c r="G38" s="37"/>
      <c r="H38" s="36" t="e">
        <f ca="1">SUMIFS(INDIRECT("'DataPen'!P"&amp;$L33&amp;":P"&amp;$L34),INDIRECT("'DataPen'!D"&amp;$L33&amp;":D"&amp;$L34),B38)</f>
        <v>#REF!</v>
      </c>
      <c r="I38" s="33" t="e">
        <f t="shared" ca="1" si="2"/>
        <v>#REF!</v>
      </c>
      <c r="K38" s="5"/>
    </row>
    <row r="39" spans="1:12" s="4" customFormat="1">
      <c r="A39" s="34" t="s">
        <v>23</v>
      </c>
      <c r="B39" s="40" t="s">
        <v>44</v>
      </c>
      <c r="C39" s="40" t="str">
        <f>IFERROR(VLOOKUP(B39,#REF!,4,FALSE),"N/A")</f>
        <v>N/A</v>
      </c>
      <c r="D39" s="37" t="s">
        <v>30</v>
      </c>
      <c r="E39" s="37" t="s">
        <v>27</v>
      </c>
      <c r="F39" s="35" t="s">
        <v>29</v>
      </c>
      <c r="G39" s="37"/>
      <c r="H39" s="36" t="e">
        <f ca="1">SUMIFS(INDIRECT("'DataPen'!P"&amp;$L34&amp;":P"&amp;$L35),INDIRECT("'DataPen'!D"&amp;$L34&amp;":D"&amp;$L35),B39)</f>
        <v>#REF!</v>
      </c>
      <c r="I39" s="33" t="e">
        <f t="shared" ca="1" si="2"/>
        <v>#REF!</v>
      </c>
      <c r="K39" s="5"/>
    </row>
    <row r="40" spans="1:12" s="4" customFormat="1">
      <c r="A40" s="38"/>
      <c r="B40" s="38"/>
      <c r="C40" s="38"/>
      <c r="D40" s="39"/>
      <c r="E40" s="39"/>
      <c r="F40" s="39"/>
      <c r="G40" s="39"/>
      <c r="H40" s="20"/>
      <c r="I40" s="19" t="e">
        <f t="shared" ca="1" si="2"/>
        <v>#REF!</v>
      </c>
      <c r="K40" s="5"/>
    </row>
    <row r="41" spans="1:12" s="4" customFormat="1" ht="13.5" thickBot="1">
      <c r="A41" s="22" t="str">
        <f>CONCATENATE("Total "&amp;D28)</f>
        <v>Total Equity</v>
      </c>
      <c r="B41" s="22"/>
      <c r="C41" s="22"/>
      <c r="D41" s="23"/>
      <c r="E41" s="23"/>
      <c r="F41" s="23"/>
      <c r="G41" s="46">
        <f>SUM(G31:G40)</f>
        <v>0</v>
      </c>
      <c r="H41" s="23" t="e">
        <f ca="1">SUM(H31:H40)</f>
        <v>#REF!</v>
      </c>
      <c r="I41" s="24" t="e">
        <f ca="1">SUM(I31:I40)</f>
        <v>#REF!</v>
      </c>
    </row>
    <row r="42" spans="1:12" s="4" customFormat="1" ht="13.5" thickTop="1">
      <c r="A42" s="5"/>
      <c r="B42" s="5"/>
      <c r="C42" s="5"/>
      <c r="D42" s="5"/>
      <c r="E42" s="5"/>
      <c r="F42" s="5"/>
      <c r="G42" s="5"/>
      <c r="H42" s="5"/>
      <c r="I42" s="5"/>
    </row>
    <row r="43" spans="1:12" s="4" customFormat="1">
      <c r="A43" s="10" t="s">
        <v>6</v>
      </c>
      <c r="B43" s="10"/>
      <c r="C43" s="10"/>
      <c r="D43" s="14" t="s">
        <v>32</v>
      </c>
      <c r="E43" s="5"/>
      <c r="F43" s="5"/>
      <c r="G43" s="5"/>
      <c r="H43" s="5"/>
      <c r="I43" s="5"/>
    </row>
    <row r="44" spans="1:12" s="4" customFormat="1" ht="13.5" thickBot="1">
      <c r="A44" s="10" t="s">
        <v>17</v>
      </c>
      <c r="B44" s="10"/>
      <c r="C44" s="10"/>
      <c r="D44" s="25" t="s">
        <v>9</v>
      </c>
      <c r="E44" s="5"/>
      <c r="F44" s="5"/>
      <c r="G44" s="5"/>
      <c r="H44" s="5"/>
    </row>
    <row r="45" spans="1:12" s="4" customFormat="1" ht="39" thickBot="1">
      <c r="A45" s="26" t="s">
        <v>18</v>
      </c>
      <c r="B45" s="49" t="s">
        <v>19</v>
      </c>
      <c r="C45" s="27" t="s">
        <v>20</v>
      </c>
      <c r="D45" s="26" t="s">
        <v>31</v>
      </c>
      <c r="E45" s="26" t="s">
        <v>21</v>
      </c>
      <c r="F45" s="28" t="s">
        <v>22</v>
      </c>
      <c r="G45" s="28" t="s">
        <v>35</v>
      </c>
      <c r="H45" s="26" t="s">
        <v>12</v>
      </c>
      <c r="I45" s="29" t="s">
        <v>13</v>
      </c>
    </row>
    <row r="46" spans="1:12" s="4" customFormat="1">
      <c r="A46" s="30" t="s">
        <v>23</v>
      </c>
      <c r="B46" s="48" t="s">
        <v>24</v>
      </c>
      <c r="C46" s="48" t="str">
        <f>IFERROR(VLOOKUP(B46,#REF!,4,FALSE),"N/A")</f>
        <v>N/A</v>
      </c>
      <c r="D46" s="31" t="s">
        <v>32</v>
      </c>
      <c r="E46" s="31" t="s">
        <v>25</v>
      </c>
      <c r="F46" s="31" t="s">
        <v>26</v>
      </c>
      <c r="G46" s="31"/>
      <c r="H46" s="32" t="e">
        <f ca="1">SUMIFS(INDIRECT("'DataPen'!P"&amp;$L$46&amp;":P"&amp;$L$47),INDIRECT("'DataPen'!D"&amp;$L$46&amp;":D"&amp;$L$47),B46)</f>
        <v>#REF!</v>
      </c>
      <c r="I46" s="18" t="e">
        <f ca="1">+H46/$H$71</f>
        <v>#REF!</v>
      </c>
      <c r="K46" s="5" t="s">
        <v>55</v>
      </c>
      <c r="L46" s="5" t="e">
        <f>MATCH(K46,#REF!,FALSE)</f>
        <v>#REF!</v>
      </c>
    </row>
    <row r="47" spans="1:12" s="4" customFormat="1">
      <c r="A47" s="34" t="s">
        <v>23</v>
      </c>
      <c r="B47" s="34" t="s">
        <v>24</v>
      </c>
      <c r="C47" s="34" t="str">
        <f>IFERROR(VLOOKUP(B47,#REF!,4,FALSE),"N/A")</f>
        <v>N/A</v>
      </c>
      <c r="D47" s="35" t="s">
        <v>32</v>
      </c>
      <c r="E47" s="35" t="s">
        <v>27</v>
      </c>
      <c r="F47" s="35" t="s">
        <v>26</v>
      </c>
      <c r="G47" s="35"/>
      <c r="H47" s="36" t="e">
        <f ca="1">SUMIFS(INDIRECT("'DataPen'!P"&amp;$L$48&amp;":P"&amp;$L$49),INDIRECT("'DataPen'!D"&amp;$L$48&amp;":D"&amp;$L$49),B47)</f>
        <v>#REF!</v>
      </c>
      <c r="I47" s="33" t="e">
        <f ca="1">+H47/$H$71</f>
        <v>#REF!</v>
      </c>
      <c r="K47" s="5" t="s">
        <v>56</v>
      </c>
      <c r="L47" s="5" t="e">
        <f>MATCH(K47,#REF!,FALSE)</f>
        <v>#REF!</v>
      </c>
    </row>
    <row r="48" spans="1:12" s="4" customFormat="1">
      <c r="A48" s="34" t="s">
        <v>23</v>
      </c>
      <c r="B48" s="34" t="s">
        <v>42</v>
      </c>
      <c r="C48" s="34" t="str">
        <f>IFERROR(VLOOKUP(B48,#REF!,4,FALSE),"N/A")</f>
        <v>N/A</v>
      </c>
      <c r="D48" s="35" t="s">
        <v>32</v>
      </c>
      <c r="E48" s="35" t="s">
        <v>25</v>
      </c>
      <c r="F48" s="35" t="s">
        <v>26</v>
      </c>
      <c r="G48" s="35"/>
      <c r="H48" s="32" t="e">
        <f ca="1">SUMIFS(INDIRECT("'DataPen'!P"&amp;$L$46&amp;":P"&amp;$L$47),INDIRECT("'DataPen'!D"&amp;$L$46&amp;":D"&amp;$L$47),B48)</f>
        <v>#REF!</v>
      </c>
      <c r="I48" s="33" t="e">
        <f t="shared" ref="I48:I53" ca="1" si="3">+H48/$H$71</f>
        <v>#REF!</v>
      </c>
      <c r="K48" s="5" t="s">
        <v>57</v>
      </c>
      <c r="L48" s="5" t="e">
        <f>MATCH(K48,#REF!,FALSE)</f>
        <v>#REF!</v>
      </c>
    </row>
    <row r="49" spans="1:12" s="4" customFormat="1">
      <c r="A49" s="34" t="s">
        <v>23</v>
      </c>
      <c r="B49" s="34" t="s">
        <v>42</v>
      </c>
      <c r="C49" s="34" t="str">
        <f>IFERROR(VLOOKUP(B49,#REF!,4,FALSE),"N/A")</f>
        <v>N/A</v>
      </c>
      <c r="D49" s="35" t="s">
        <v>32</v>
      </c>
      <c r="E49" s="35" t="s">
        <v>27</v>
      </c>
      <c r="F49" s="35" t="s">
        <v>26</v>
      </c>
      <c r="G49" s="35"/>
      <c r="H49" s="32" t="e">
        <f ca="1">SUMIFS(INDIRECT("'DataPen'!P"&amp;$L$48&amp;":P"&amp;$L$49),INDIRECT("'DataPen'!D"&amp;$L$48&amp;":D"&amp;$L$49),B49)</f>
        <v>#REF!</v>
      </c>
      <c r="I49" s="33" t="e">
        <f t="shared" ca="1" si="3"/>
        <v>#REF!</v>
      </c>
      <c r="K49" s="5" t="s">
        <v>58</v>
      </c>
      <c r="L49" s="5" t="e">
        <f>MATCH(K49,#REF!,FALSE)</f>
        <v>#REF!</v>
      </c>
    </row>
    <row r="50" spans="1:12" s="4" customFormat="1">
      <c r="A50" s="34" t="s">
        <v>23</v>
      </c>
      <c r="B50" s="34" t="s">
        <v>43</v>
      </c>
      <c r="C50" s="34" t="str">
        <f>IFERROR(VLOOKUP(B50,#REF!,4,FALSE),"N/A")</f>
        <v>N/A</v>
      </c>
      <c r="D50" s="35" t="s">
        <v>32</v>
      </c>
      <c r="E50" s="35" t="s">
        <v>25</v>
      </c>
      <c r="F50" s="35" t="s">
        <v>26</v>
      </c>
      <c r="G50" s="35"/>
      <c r="H50" s="32" t="e">
        <f ca="1">SUMIFS(INDIRECT("'DataPen'!P"&amp;$L$46&amp;":P"&amp;$L$47),INDIRECT("'DataPen'!D"&amp;$L$46&amp;":D"&amp;$L$47),B50)</f>
        <v>#REF!</v>
      </c>
      <c r="I50" s="33" t="e">
        <f t="shared" ca="1" si="3"/>
        <v>#REF!</v>
      </c>
      <c r="K50" s="5" t="s">
        <v>59</v>
      </c>
      <c r="L50" s="5" t="e">
        <f>MATCH(K50,#REF!,FALSE)</f>
        <v>#REF!</v>
      </c>
    </row>
    <row r="51" spans="1:12" s="4" customFormat="1">
      <c r="A51" s="34" t="s">
        <v>23</v>
      </c>
      <c r="B51" s="34" t="s">
        <v>43</v>
      </c>
      <c r="C51" s="34" t="str">
        <f>IFERROR(VLOOKUP(B51,#REF!,4,FALSE),"N/A")</f>
        <v>N/A</v>
      </c>
      <c r="D51" s="35" t="s">
        <v>32</v>
      </c>
      <c r="E51" s="35" t="s">
        <v>27</v>
      </c>
      <c r="F51" s="35" t="s">
        <v>26</v>
      </c>
      <c r="G51" s="35"/>
      <c r="H51" s="32" t="e">
        <f ca="1">SUMIFS(INDIRECT("'DataPen'!P"&amp;$L$48&amp;":P"&amp;$L$49),INDIRECT("'DataPen'!D"&amp;$L$48&amp;":D"&amp;$L$49),B51)</f>
        <v>#REF!</v>
      </c>
      <c r="I51" s="33" t="e">
        <f t="shared" ca="1" si="3"/>
        <v>#REF!</v>
      </c>
      <c r="K51" s="5"/>
    </row>
    <row r="52" spans="1:12" s="4" customFormat="1">
      <c r="A52" s="34" t="s">
        <v>23</v>
      </c>
      <c r="B52" s="34" t="s">
        <v>44</v>
      </c>
      <c r="C52" s="34" t="str">
        <f>IFERROR(VLOOKUP(B52,#REF!,4,FALSE),"N/A")</f>
        <v>N/A</v>
      </c>
      <c r="D52" s="35" t="s">
        <v>32</v>
      </c>
      <c r="E52" s="35" t="s">
        <v>25</v>
      </c>
      <c r="F52" s="35" t="s">
        <v>26</v>
      </c>
      <c r="G52" s="35"/>
      <c r="H52" s="32" t="e">
        <f ca="1">SUMIFS(INDIRECT("'DataPen'!P"&amp;$L$46&amp;":P"&amp;$L$47),INDIRECT("'DataPen'!D"&amp;$L$46&amp;":D"&amp;$L$47),B52)</f>
        <v>#REF!</v>
      </c>
      <c r="I52" s="33" t="e">
        <f t="shared" ca="1" si="3"/>
        <v>#REF!</v>
      </c>
      <c r="K52" s="5"/>
    </row>
    <row r="53" spans="1:12" s="4" customFormat="1">
      <c r="A53" s="34" t="s">
        <v>23</v>
      </c>
      <c r="B53" s="34" t="s">
        <v>44</v>
      </c>
      <c r="C53" s="34" t="str">
        <f>IFERROR(VLOOKUP(B53,#REF!,4,FALSE),"N/A")</f>
        <v>N/A</v>
      </c>
      <c r="D53" s="35" t="s">
        <v>32</v>
      </c>
      <c r="E53" s="35" t="s">
        <v>27</v>
      </c>
      <c r="F53" s="35" t="s">
        <v>26</v>
      </c>
      <c r="G53" s="35"/>
      <c r="H53" s="32" t="e">
        <f ca="1">SUMIFS(INDIRECT("'DataPen'!P"&amp;$L$48&amp;":P"&amp;$L$49),INDIRECT("'DataPen'!D"&amp;$L$48&amp;":D"&amp;$L$49),B53)</f>
        <v>#REF!</v>
      </c>
      <c r="I53" s="33" t="e">
        <f t="shared" ca="1" si="3"/>
        <v>#REF!</v>
      </c>
      <c r="K53" s="5"/>
    </row>
    <row r="54" spans="1:12" s="4" customFormat="1">
      <c r="A54" s="38"/>
      <c r="B54" s="38"/>
      <c r="C54" s="38"/>
      <c r="D54" s="39"/>
      <c r="E54" s="39"/>
      <c r="F54" s="39"/>
      <c r="G54" s="39"/>
      <c r="H54" s="20"/>
      <c r="I54" s="21" t="e">
        <f ca="1">+H54/$H$71</f>
        <v>#REF!</v>
      </c>
      <c r="K54" s="5"/>
    </row>
    <row r="55" spans="1:12" s="4" customFormat="1" ht="13.5" thickBot="1">
      <c r="A55" s="22" t="str">
        <f>CONCATENATE("Total "&amp;D43)</f>
        <v>Total Property</v>
      </c>
      <c r="B55" s="22"/>
      <c r="C55" s="22"/>
      <c r="D55" s="23"/>
      <c r="E55" s="23"/>
      <c r="F55" s="23"/>
      <c r="G55" s="46">
        <f>SUM(G46:G54)</f>
        <v>0</v>
      </c>
      <c r="H55" s="23" t="e">
        <f ca="1">SUM(H46:H54)</f>
        <v>#REF!</v>
      </c>
      <c r="I55" s="24" t="e">
        <f ca="1">SUM(I46:I54)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s="4" customFormat="1" ht="39" thickBot="1">
      <c r="A59" s="26" t="s">
        <v>18</v>
      </c>
      <c r="B59" s="49" t="s">
        <v>19</v>
      </c>
      <c r="C59" s="27" t="s">
        <v>20</v>
      </c>
      <c r="D59" s="26" t="s">
        <v>31</v>
      </c>
      <c r="E59" s="26" t="s">
        <v>21</v>
      </c>
      <c r="F59" s="28" t="s">
        <v>22</v>
      </c>
      <c r="G59" s="28" t="s">
        <v>35</v>
      </c>
      <c r="H59" s="26" t="s">
        <v>12</v>
      </c>
      <c r="I59" s="29" t="s">
        <v>13</v>
      </c>
    </row>
    <row r="60" spans="1:12" s="4" customFormat="1">
      <c r="A60" s="30" t="s">
        <v>23</v>
      </c>
      <c r="B60" s="48" t="s">
        <v>24</v>
      </c>
      <c r="C60" s="48" t="str">
        <f>IFERROR(VLOOKUP(B60,#REF!,4,FALSE),"N/A")</f>
        <v>N/A</v>
      </c>
      <c r="D60" s="31" t="s">
        <v>33</v>
      </c>
      <c r="E60" s="31" t="s">
        <v>25</v>
      </c>
      <c r="F60" s="31" t="s">
        <v>26</v>
      </c>
      <c r="G60" s="31"/>
      <c r="H60" s="17" t="e">
        <f ca="1">SUMIFS(INDIRECT("'DataPen'!P"&amp;$L$60&amp;":P"&amp;$L$61),INDIRECT("'DataPen'!D"&amp;$L$60&amp;":D"&amp;$L$61),B60)</f>
        <v>#REF!</v>
      </c>
      <c r="I60" s="18" t="e">
        <f t="shared" ref="I60:I68" ca="1" si="4">+H60/$H$71</f>
        <v>#REF!</v>
      </c>
      <c r="K60" s="5" t="s">
        <v>59</v>
      </c>
      <c r="L60" s="5" t="e">
        <f>MATCH(K60,#REF!,FALSE)</f>
        <v>#REF!</v>
      </c>
    </row>
    <row r="61" spans="1:12">
      <c r="A61" s="34" t="s">
        <v>23</v>
      </c>
      <c r="B61" s="34" t="s">
        <v>24</v>
      </c>
      <c r="C61" s="34" t="str">
        <f>IFERROR(VLOOKUP(B61,#REF!,4,FALSE),"N/A")</f>
        <v>N/A</v>
      </c>
      <c r="D61" s="35" t="s">
        <v>33</v>
      </c>
      <c r="E61" s="35" t="s">
        <v>27</v>
      </c>
      <c r="F61" s="35" t="s">
        <v>26</v>
      </c>
      <c r="G61" s="35"/>
      <c r="H61" s="32" t="e">
        <f ca="1">SUMIFS(INDIRECT("'DataPen'!P"&amp;$L$62&amp;":P"&amp;$L$63),INDIRECT("'DataPen'!D"&amp;$L$62&amp;":D"&amp;$L$63),B61)</f>
        <v>#REF!</v>
      </c>
      <c r="I61" s="33" t="e">
        <f t="shared" ca="1" si="4"/>
        <v>#REF!</v>
      </c>
      <c r="K61" s="5" t="s">
        <v>60</v>
      </c>
      <c r="L61" s="5" t="e">
        <f>MATCH(K61,#REF!,FALSE)</f>
        <v>#REF!</v>
      </c>
    </row>
    <row r="62" spans="1:12">
      <c r="A62" s="34" t="s">
        <v>23</v>
      </c>
      <c r="B62" s="40" t="s">
        <v>42</v>
      </c>
      <c r="C62" s="40" t="str">
        <f>IFERROR(VLOOKUP(B62,#REF!,4,FALSE),"N/A")</f>
        <v>N/A</v>
      </c>
      <c r="D62" s="35" t="s">
        <v>33</v>
      </c>
      <c r="E62" s="35" t="s">
        <v>25</v>
      </c>
      <c r="F62" s="35" t="s">
        <v>26</v>
      </c>
      <c r="G62" s="37"/>
      <c r="H62" s="36" t="e">
        <f ca="1">SUMIFS(INDIRECT("'DataPen'!P"&amp;$L$60&amp;":P"&amp;$L$61),INDIRECT("'DataPen'!D"&amp;$L$60&amp;":D"&amp;$L$61),B62)</f>
        <v>#REF!</v>
      </c>
      <c r="I62" s="33" t="e">
        <f t="shared" ca="1" si="4"/>
        <v>#REF!</v>
      </c>
      <c r="K62" s="5" t="s">
        <v>61</v>
      </c>
      <c r="L62" s="5" t="e">
        <f>MATCH(K62,#REF!,FALSE)</f>
        <v>#REF!</v>
      </c>
    </row>
    <row r="63" spans="1:12">
      <c r="A63" s="34" t="s">
        <v>23</v>
      </c>
      <c r="B63" s="40" t="s">
        <v>42</v>
      </c>
      <c r="C63" s="40" t="str">
        <f>IFERROR(VLOOKUP(B63,#REF!,4,FALSE),"N/A")</f>
        <v>N/A</v>
      </c>
      <c r="D63" s="37" t="s">
        <v>33</v>
      </c>
      <c r="E63" s="35" t="s">
        <v>27</v>
      </c>
      <c r="F63" s="35" t="s">
        <v>26</v>
      </c>
      <c r="G63" s="37"/>
      <c r="H63" s="36" t="e">
        <f ca="1">SUMIFS(INDIRECT("'DataPen'!P"&amp;$L$62&amp;":P"&amp;$L$63),INDIRECT("'DataPen'!D"&amp;$L$62&amp;":D"&amp;$L$63),B63)</f>
        <v>#REF!</v>
      </c>
      <c r="I63" s="33" t="e">
        <f t="shared" ca="1" si="4"/>
        <v>#REF!</v>
      </c>
      <c r="K63" s="5" t="s">
        <v>62</v>
      </c>
      <c r="L63" s="5" t="e">
        <f>MATCH(K63,#REF!,FALSE)</f>
        <v>#REF!</v>
      </c>
    </row>
    <row r="64" spans="1:12">
      <c r="A64" s="34" t="s">
        <v>23</v>
      </c>
      <c r="B64" s="40" t="s">
        <v>43</v>
      </c>
      <c r="C64" s="40" t="str">
        <f>IFERROR(VLOOKUP(B64,#REF!,4,FALSE),"N/A")</f>
        <v>N/A</v>
      </c>
      <c r="D64" s="35" t="s">
        <v>33</v>
      </c>
      <c r="E64" s="35" t="s">
        <v>25</v>
      </c>
      <c r="F64" s="35" t="s">
        <v>26</v>
      </c>
      <c r="G64" s="37"/>
      <c r="H64" s="36" t="e">
        <f ca="1">SUMIFS(INDIRECT("'DataPen'!P"&amp;$L$60&amp;":P"&amp;$L$61),INDIRECT("'DataPen'!D"&amp;$L$60&amp;":D"&amp;$L$61),B64)</f>
        <v>#REF!</v>
      </c>
      <c r="I64" s="33" t="e">
        <f t="shared" ca="1" si="4"/>
        <v>#REF!</v>
      </c>
      <c r="L64" s="2">
        <v>500</v>
      </c>
    </row>
    <row r="65" spans="1:12">
      <c r="A65" s="34" t="s">
        <v>23</v>
      </c>
      <c r="B65" s="40" t="s">
        <v>43</v>
      </c>
      <c r="C65" s="40" t="str">
        <f>IFERROR(VLOOKUP(B65,#REF!,4,FALSE),"N/A")</f>
        <v>N/A</v>
      </c>
      <c r="D65" s="37" t="s">
        <v>33</v>
      </c>
      <c r="E65" s="35" t="s">
        <v>27</v>
      </c>
      <c r="F65" s="35" t="s">
        <v>26</v>
      </c>
      <c r="G65" s="37"/>
      <c r="H65" s="36" t="e">
        <f ca="1">SUMIFS(INDIRECT("'DataPen'!P"&amp;$L$62&amp;":P"&amp;$L$63),INDIRECT("'DataPen'!D"&amp;$L$62&amp;":D"&amp;$L$63),B65)</f>
        <v>#REF!</v>
      </c>
      <c r="I65" s="33" t="e">
        <f t="shared" ca="1" si="4"/>
        <v>#REF!</v>
      </c>
    </row>
    <row r="66" spans="1:12">
      <c r="A66" s="34" t="s">
        <v>23</v>
      </c>
      <c r="B66" s="40" t="s">
        <v>44</v>
      </c>
      <c r="C66" s="40" t="str">
        <f>IFERROR(VLOOKUP(B66,#REF!,4,FALSE),"N/A")</f>
        <v>N/A</v>
      </c>
      <c r="D66" s="35" t="s">
        <v>33</v>
      </c>
      <c r="E66" s="35" t="s">
        <v>25</v>
      </c>
      <c r="F66" s="35" t="s">
        <v>26</v>
      </c>
      <c r="G66" s="37"/>
      <c r="H66" s="36" t="e">
        <f ca="1">SUMIFS(INDIRECT("'DataPen'!P"&amp;$L$60&amp;":P"&amp;$L$61),INDIRECT("'DataPen'!D"&amp;$L$60&amp;":D"&amp;$L$61),B66)</f>
        <v>#REF!</v>
      </c>
      <c r="I66" s="33" t="e">
        <f t="shared" ca="1" si="4"/>
        <v>#REF!</v>
      </c>
    </row>
    <row r="67" spans="1:12">
      <c r="A67" s="34" t="s">
        <v>23</v>
      </c>
      <c r="B67" s="40" t="s">
        <v>44</v>
      </c>
      <c r="C67" s="40" t="str">
        <f>IFERROR(VLOOKUP(B67,#REF!,4,FALSE),"N/A")</f>
        <v>N/A</v>
      </c>
      <c r="D67" s="37" t="s">
        <v>33</v>
      </c>
      <c r="E67" s="35" t="s">
        <v>27</v>
      </c>
      <c r="F67" s="35" t="s">
        <v>26</v>
      </c>
      <c r="G67" s="37"/>
      <c r="H67" s="36" t="e">
        <f ca="1">SUMIFS(INDIRECT("'DataPen'!P"&amp;$L$62&amp;":P"&amp;$L$63),INDIRECT("'DataPen'!D"&amp;$L$62&amp;":D"&amp;$L$63),B67)</f>
        <v>#REF!</v>
      </c>
      <c r="I67" s="33" t="e">
        <f t="shared" ca="1" si="4"/>
        <v>#REF!</v>
      </c>
    </row>
    <row r="68" spans="1:12">
      <c r="A68" s="38"/>
      <c r="B68" s="38"/>
      <c r="C68" s="38"/>
      <c r="D68" s="39"/>
      <c r="E68" s="39"/>
      <c r="F68" s="35"/>
      <c r="G68" s="37"/>
      <c r="H68" s="20"/>
      <c r="I68" s="21" t="e">
        <f t="shared" ca="1" si="4"/>
        <v>#REF!</v>
      </c>
    </row>
    <row r="69" spans="1:12" ht="13.5" thickBot="1">
      <c r="A69" s="22" t="str">
        <f>CONCATENATE("Total "&amp;D57)</f>
        <v>Total Infrastructure</v>
      </c>
      <c r="B69" s="22"/>
      <c r="C69" s="22"/>
      <c r="D69" s="23"/>
      <c r="E69" s="23"/>
      <c r="F69" s="23"/>
      <c r="G69" s="46">
        <f>SUM(G60:G68)</f>
        <v>0</v>
      </c>
      <c r="H69" s="23" t="e">
        <f ca="1">SUM(H60:H68)</f>
        <v>#REF!</v>
      </c>
      <c r="I69" s="24" t="e">
        <f ca="1">SUM(I60:I68)</f>
        <v>#REF!</v>
      </c>
    </row>
    <row r="70" spans="1:12" ht="14.25" thickTop="1" thickBot="1"/>
    <row r="71" spans="1:12" s="4" customFormat="1" ht="14.25" thickTop="1" thickBot="1">
      <c r="A71" s="41" t="s">
        <v>34</v>
      </c>
      <c r="B71" s="41"/>
      <c r="C71" s="41"/>
      <c r="D71" s="42"/>
      <c r="E71" s="42"/>
      <c r="F71" s="42"/>
      <c r="G71" s="47">
        <f>+G13+G26+G41+G55+G69</f>
        <v>0</v>
      </c>
      <c r="H71" s="42" t="e">
        <f ca="1">+H13+H26+H41+H55+H69</f>
        <v>#REF!</v>
      </c>
      <c r="I71" s="43" t="e">
        <f ca="1">+I13+I26+I41+I55+I69</f>
        <v>#REF!</v>
      </c>
      <c r="K71" s="5"/>
      <c r="L71" s="5"/>
    </row>
    <row r="72" spans="1:12" s="4" customFormat="1" ht="13.5" thickTop="1">
      <c r="A72" s="5"/>
      <c r="B72" s="5"/>
      <c r="C72" s="5"/>
      <c r="D72" s="5"/>
      <c r="E72" s="5"/>
      <c r="F72" s="5"/>
      <c r="G72" s="5"/>
      <c r="H72" s="5"/>
      <c r="I72" s="5"/>
      <c r="K72" s="5"/>
      <c r="L72" s="5"/>
    </row>
    <row r="73" spans="1:12" s="4" customFormat="1">
      <c r="A73" s="5"/>
      <c r="B73" s="5"/>
      <c r="C73" s="5"/>
      <c r="D73" s="5"/>
      <c r="E73" s="5"/>
      <c r="F73" s="5"/>
      <c r="G73" s="5"/>
      <c r="H73" s="44" t="e">
        <f ca="1">ROUND(H71,2)=ROUND(#REF!,2)</f>
        <v>#REF!</v>
      </c>
      <c r="I73" s="5"/>
      <c r="K73" s="5"/>
      <c r="L73" s="5"/>
    </row>
    <row r="74" spans="1:12" s="4" customFormat="1">
      <c r="A74" s="5"/>
      <c r="B74" s="5"/>
      <c r="C74" s="5"/>
      <c r="D74" s="5"/>
      <c r="E74" s="5"/>
      <c r="F74" s="5"/>
      <c r="G74" s="5"/>
      <c r="H74" s="62" t="e">
        <f ca="1">ROUND(H71,2)-ROUND(#REF!,2)</f>
        <v>#REF!</v>
      </c>
      <c r="I74" s="5"/>
      <c r="K74" s="5"/>
      <c r="L74" s="5"/>
    </row>
  </sheetData>
  <mergeCells count="13">
    <mergeCell ref="H3:I3"/>
    <mergeCell ref="D7:E7"/>
    <mergeCell ref="F7:G7"/>
    <mergeCell ref="D8:E8"/>
    <mergeCell ref="F8:G8"/>
    <mergeCell ref="D12:E12"/>
    <mergeCell ref="F12:G12"/>
    <mergeCell ref="D9:E9"/>
    <mergeCell ref="F9:G9"/>
    <mergeCell ref="D10:E10"/>
    <mergeCell ref="F10:G10"/>
    <mergeCell ref="D11:E11"/>
    <mergeCell ref="F11:G11"/>
  </mergeCells>
  <conditionalFormatting sqref="G26 G41 G55 G69 G71 H23 H37:H38 H54:H63 H68:H1048576 H40:H47 H26:H32 H1:H19">
    <cfRule type="cellIs" dxfId="49" priority="13" operator="lessThan">
      <formula>0</formula>
    </cfRule>
  </conditionalFormatting>
  <conditionalFormatting sqref="H21:H22">
    <cfRule type="cellIs" dxfId="48" priority="12" operator="lessThan">
      <formula>0</formula>
    </cfRule>
  </conditionalFormatting>
  <conditionalFormatting sqref="H33:H34">
    <cfRule type="cellIs" dxfId="47" priority="11" operator="lessThan">
      <formula>0</formula>
    </cfRule>
  </conditionalFormatting>
  <conditionalFormatting sqref="H48:H49 H52:H53">
    <cfRule type="cellIs" dxfId="46" priority="10" operator="lessThan">
      <formula>0</formula>
    </cfRule>
  </conditionalFormatting>
  <conditionalFormatting sqref="H66:H67">
    <cfRule type="cellIs" dxfId="45" priority="9" operator="lessThan">
      <formula>0</formula>
    </cfRule>
  </conditionalFormatting>
  <conditionalFormatting sqref="H20">
    <cfRule type="cellIs" dxfId="44" priority="8" operator="lessThan">
      <formula>0</formula>
    </cfRule>
  </conditionalFormatting>
  <conditionalFormatting sqref="H39">
    <cfRule type="cellIs" dxfId="43" priority="7" operator="lessThan">
      <formula>0</formula>
    </cfRule>
  </conditionalFormatting>
  <conditionalFormatting sqref="H25">
    <cfRule type="cellIs" dxfId="42" priority="6" operator="lessThan">
      <formula>0</formula>
    </cfRule>
  </conditionalFormatting>
  <conditionalFormatting sqref="H24">
    <cfRule type="cellIs" dxfId="41" priority="5" operator="lessThan">
      <formula>0</formula>
    </cfRule>
  </conditionalFormatting>
  <conditionalFormatting sqref="H35:H36">
    <cfRule type="cellIs" dxfId="40" priority="4" operator="lessThan">
      <formula>0</formula>
    </cfRule>
  </conditionalFormatting>
  <conditionalFormatting sqref="H50:H51">
    <cfRule type="cellIs" dxfId="39" priority="3" operator="lessThan">
      <formula>0</formula>
    </cfRule>
  </conditionalFormatting>
  <conditionalFormatting sqref="H64:H65">
    <cfRule type="cellIs" dxfId="38" priority="2"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2"/>
  <sheetViews>
    <sheetView topLeftCell="B362" workbookViewId="0">
      <selection activeCell="B402" sqref="A402:XFD404"/>
    </sheetView>
  </sheetViews>
  <sheetFormatPr defaultColWidth="9.140625" defaultRowHeight="12.75"/>
  <cols>
    <col min="1" max="1" width="43.5703125" style="5" bestFit="1" customWidth="1"/>
    <col min="2" max="2" width="50.85546875" style="5" bestFit="1" customWidth="1"/>
    <col min="3" max="3" width="15.5703125" style="5" customWidth="1"/>
    <col min="4" max="4" width="16" style="5" customWidth="1"/>
    <col min="5" max="5" width="21.7109375" style="5" customWidth="1"/>
    <col min="6" max="7" width="16" style="5" customWidth="1"/>
    <col min="8" max="8" width="12.7109375" style="5" bestFit="1" customWidth="1"/>
    <col min="9" max="9" width="12.28515625" style="5" bestFit="1" customWidth="1"/>
    <col min="10" max="16384" width="9.140625" style="5"/>
  </cols>
  <sheetData>
    <row r="1" spans="1:9" ht="14.25" customHeight="1" thickBot="1">
      <c r="A1" s="6" t="s">
        <v>4</v>
      </c>
      <c r="B1" s="7" t="s">
        <v>688</v>
      </c>
      <c r="C1" s="8"/>
      <c r="D1" s="8"/>
      <c r="E1" s="9"/>
      <c r="F1" s="9"/>
      <c r="G1" s="9"/>
      <c r="H1" s="80" t="s">
        <v>5</v>
      </c>
      <c r="I1" s="80"/>
    </row>
    <row r="2" spans="1:9" ht="14.25" customHeight="1" thickTop="1">
      <c r="A2" s="10"/>
      <c r="B2" s="11"/>
      <c r="C2" s="12"/>
      <c r="D2" s="12"/>
      <c r="E2" s="11"/>
      <c r="F2" s="11"/>
      <c r="G2" s="11"/>
      <c r="H2" s="13"/>
      <c r="I2" s="13"/>
    </row>
    <row r="3" spans="1:9">
      <c r="A3" s="10" t="s">
        <v>6</v>
      </c>
      <c r="B3" s="10"/>
      <c r="C3" s="10"/>
      <c r="D3" s="14" t="s">
        <v>7</v>
      </c>
      <c r="E3" s="14"/>
      <c r="F3" s="14"/>
      <c r="G3" s="14"/>
    </row>
    <row r="4" spans="1:9" ht="13.5" thickBot="1">
      <c r="A4" s="10" t="s">
        <v>8</v>
      </c>
      <c r="B4" s="10"/>
      <c r="C4" s="10"/>
      <c r="D4" s="14" t="s">
        <v>9</v>
      </c>
      <c r="E4" s="14"/>
      <c r="I4" s="4"/>
    </row>
    <row r="5" spans="1:9" ht="39" thickBot="1">
      <c r="A5" s="26" t="s">
        <v>18</v>
      </c>
      <c r="B5" s="49" t="s">
        <v>19</v>
      </c>
      <c r="C5" s="27" t="s">
        <v>20</v>
      </c>
      <c r="D5" s="81" t="s">
        <v>10</v>
      </c>
      <c r="E5" s="82"/>
      <c r="F5" s="81" t="s">
        <v>11</v>
      </c>
      <c r="G5" s="82"/>
      <c r="H5" s="15" t="s">
        <v>12</v>
      </c>
      <c r="I5" s="16" t="s">
        <v>13</v>
      </c>
    </row>
    <row r="6" spans="1:9" ht="15" customHeight="1">
      <c r="A6" s="50" t="s">
        <v>14</v>
      </c>
      <c r="B6" s="51"/>
      <c r="C6" s="52"/>
      <c r="D6" s="83" t="s">
        <v>7</v>
      </c>
      <c r="E6" s="84"/>
      <c r="F6" s="83" t="s">
        <v>15</v>
      </c>
      <c r="G6" s="84"/>
      <c r="H6" s="56">
        <v>0</v>
      </c>
      <c r="I6" s="18">
        <v>0</v>
      </c>
    </row>
    <row r="7" spans="1:9" ht="15" customHeight="1">
      <c r="A7" s="53" t="s">
        <v>652</v>
      </c>
      <c r="B7" s="54" t="s">
        <v>65</v>
      </c>
      <c r="C7" s="55" t="s">
        <v>64</v>
      </c>
      <c r="D7" s="73" t="s">
        <v>7</v>
      </c>
      <c r="E7" s="74"/>
      <c r="F7" s="73" t="s">
        <v>15</v>
      </c>
      <c r="G7" s="74"/>
      <c r="H7" s="57">
        <v>94.983694200000002</v>
      </c>
      <c r="I7" s="33">
        <v>3.371423044415444E-6</v>
      </c>
    </row>
    <row r="8" spans="1:9" ht="15" customHeight="1">
      <c r="A8" s="53" t="s">
        <v>660</v>
      </c>
      <c r="B8" s="59" t="s">
        <v>69</v>
      </c>
      <c r="C8" s="55" t="s">
        <v>68</v>
      </c>
      <c r="D8" s="73" t="s">
        <v>7</v>
      </c>
      <c r="E8" s="74"/>
      <c r="F8" s="73" t="s">
        <v>15</v>
      </c>
      <c r="G8" s="74"/>
      <c r="H8" s="57">
        <v>435.37896731000001</v>
      </c>
      <c r="I8" s="61">
        <v>1.545367018840095E-5</v>
      </c>
    </row>
    <row r="9" spans="1:9" ht="15" customHeight="1">
      <c r="A9" s="53" t="s">
        <v>664</v>
      </c>
      <c r="B9" s="59" t="s">
        <v>71</v>
      </c>
      <c r="C9" s="55" t="s">
        <v>70</v>
      </c>
      <c r="D9" s="73" t="s">
        <v>7</v>
      </c>
      <c r="E9" s="74"/>
      <c r="F9" s="73" t="s">
        <v>15</v>
      </c>
      <c r="G9" s="74"/>
      <c r="H9" s="57">
        <v>801.24364617000003</v>
      </c>
      <c r="I9" s="61">
        <v>2.843994767355545E-5</v>
      </c>
    </row>
    <row r="10" spans="1:9" ht="15" customHeight="1">
      <c r="A10" s="53" t="s">
        <v>632</v>
      </c>
      <c r="B10" s="59" t="s">
        <v>76</v>
      </c>
      <c r="C10" s="55" t="s">
        <v>75</v>
      </c>
      <c r="D10" s="73" t="s">
        <v>7</v>
      </c>
      <c r="E10" s="74"/>
      <c r="F10" s="73" t="s">
        <v>15</v>
      </c>
      <c r="G10" s="74"/>
      <c r="H10" s="57">
        <v>871.37405420000005</v>
      </c>
      <c r="I10" s="61">
        <v>3.0929209390927145E-5</v>
      </c>
    </row>
    <row r="11" spans="1:9" ht="15" customHeight="1">
      <c r="A11" s="53" t="s">
        <v>635</v>
      </c>
      <c r="B11" s="59" t="s">
        <v>78</v>
      </c>
      <c r="C11" s="55" t="s">
        <v>77</v>
      </c>
      <c r="D11" s="73" t="s">
        <v>7</v>
      </c>
      <c r="E11" s="74"/>
      <c r="F11" s="73" t="s">
        <v>15</v>
      </c>
      <c r="G11" s="74"/>
      <c r="H11" s="57">
        <v>1146.7059087599998</v>
      </c>
      <c r="I11" s="61">
        <v>4.0702046372511135E-5</v>
      </c>
    </row>
    <row r="12" spans="1:9" ht="15" customHeight="1">
      <c r="A12" s="53" t="s">
        <v>622</v>
      </c>
      <c r="B12" s="59" t="s">
        <v>100</v>
      </c>
      <c r="C12" s="55" t="s">
        <v>99</v>
      </c>
      <c r="D12" s="73" t="s">
        <v>7</v>
      </c>
      <c r="E12" s="74"/>
      <c r="F12" s="73" t="s">
        <v>15</v>
      </c>
      <c r="G12" s="74"/>
      <c r="H12" s="57">
        <v>7520.4440000000004</v>
      </c>
      <c r="I12" s="61">
        <v>2.6693632438056782E-4</v>
      </c>
    </row>
    <row r="13" spans="1:9" ht="15" customHeight="1">
      <c r="A13" s="53" t="s">
        <v>635</v>
      </c>
      <c r="B13" s="59" t="s">
        <v>102</v>
      </c>
      <c r="C13" s="55" t="s">
        <v>101</v>
      </c>
      <c r="D13" s="73" t="s">
        <v>7</v>
      </c>
      <c r="E13" s="74"/>
      <c r="F13" s="73" t="s">
        <v>15</v>
      </c>
      <c r="G13" s="74"/>
      <c r="H13" s="57">
        <v>123.20149199999997</v>
      </c>
      <c r="I13" s="61">
        <v>4.3730068906412875E-6</v>
      </c>
    </row>
    <row r="14" spans="1:9" ht="15" customHeight="1">
      <c r="A14" s="53" t="s">
        <v>658</v>
      </c>
      <c r="B14" s="59" t="s">
        <v>104</v>
      </c>
      <c r="C14" s="55" t="s">
        <v>103</v>
      </c>
      <c r="D14" s="73" t="s">
        <v>7</v>
      </c>
      <c r="E14" s="74"/>
      <c r="F14" s="73" t="s">
        <v>15</v>
      </c>
      <c r="G14" s="74"/>
      <c r="H14" s="57">
        <v>60.763040000000004</v>
      </c>
      <c r="I14" s="61">
        <v>2.1567692752967007E-6</v>
      </c>
    </row>
    <row r="15" spans="1:9" ht="15" customHeight="1">
      <c r="A15" s="53" t="s">
        <v>644</v>
      </c>
      <c r="B15" s="59" t="s">
        <v>106</v>
      </c>
      <c r="C15" s="55" t="s">
        <v>105</v>
      </c>
      <c r="D15" s="73" t="s">
        <v>7</v>
      </c>
      <c r="E15" s="74"/>
      <c r="F15" s="73" t="s">
        <v>15</v>
      </c>
      <c r="G15" s="74"/>
      <c r="H15" s="57">
        <v>211.62449999999998</v>
      </c>
      <c r="I15" s="61">
        <v>7.5115599795537969E-6</v>
      </c>
    </row>
    <row r="16" spans="1:9" ht="15" customHeight="1">
      <c r="A16" s="53" t="s">
        <v>648</v>
      </c>
      <c r="B16" s="59" t="s">
        <v>108</v>
      </c>
      <c r="C16" s="55" t="s">
        <v>107</v>
      </c>
      <c r="D16" s="73" t="s">
        <v>7</v>
      </c>
      <c r="E16" s="74"/>
      <c r="F16" s="73" t="s">
        <v>15</v>
      </c>
      <c r="G16" s="74"/>
      <c r="H16" s="57">
        <v>2677.5967730000002</v>
      </c>
      <c r="I16" s="61">
        <v>9.5040643977654742E-5</v>
      </c>
    </row>
    <row r="17" spans="1:9" ht="15" customHeight="1">
      <c r="A17" s="53" t="s">
        <v>639</v>
      </c>
      <c r="B17" s="59" t="s">
        <v>110</v>
      </c>
      <c r="C17" s="55" t="s">
        <v>109</v>
      </c>
      <c r="D17" s="73" t="s">
        <v>7</v>
      </c>
      <c r="E17" s="74"/>
      <c r="F17" s="73" t="s">
        <v>15</v>
      </c>
      <c r="G17" s="74"/>
      <c r="H17" s="57">
        <v>14.307600000000001</v>
      </c>
      <c r="I17" s="61">
        <v>5.0784477016349199E-7</v>
      </c>
    </row>
    <row r="18" spans="1:9" ht="15" customHeight="1">
      <c r="A18" s="53" t="s">
        <v>23</v>
      </c>
      <c r="B18" s="59" t="s">
        <v>114</v>
      </c>
      <c r="C18" s="55" t="s">
        <v>113</v>
      </c>
      <c r="D18" s="73" t="s">
        <v>7</v>
      </c>
      <c r="E18" s="74"/>
      <c r="F18" s="73" t="s">
        <v>15</v>
      </c>
      <c r="G18" s="74"/>
      <c r="H18" s="57">
        <v>508.00400000000002</v>
      </c>
      <c r="I18" s="61">
        <v>1.8031477999254565E-5</v>
      </c>
    </row>
    <row r="19" spans="1:9" ht="15" customHeight="1">
      <c r="A19" s="53" t="s">
        <v>660</v>
      </c>
      <c r="B19" s="59" t="s">
        <v>120</v>
      </c>
      <c r="C19" s="55" t="s">
        <v>119</v>
      </c>
      <c r="D19" s="73" t="s">
        <v>7</v>
      </c>
      <c r="E19" s="74"/>
      <c r="F19" s="73" t="s">
        <v>15</v>
      </c>
      <c r="G19" s="74"/>
      <c r="H19" s="57">
        <v>33636.410207400011</v>
      </c>
      <c r="I19" s="61">
        <v>1.1939161711888783E-3</v>
      </c>
    </row>
    <row r="20" spans="1:9" ht="15" customHeight="1">
      <c r="A20" s="53" t="s">
        <v>660</v>
      </c>
      <c r="B20" s="59" t="s">
        <v>122</v>
      </c>
      <c r="C20" s="55" t="s">
        <v>121</v>
      </c>
      <c r="D20" s="73" t="s">
        <v>7</v>
      </c>
      <c r="E20" s="74"/>
      <c r="F20" s="73" t="s">
        <v>15</v>
      </c>
      <c r="G20" s="74"/>
      <c r="H20" s="57">
        <v>3546.9095937700004</v>
      </c>
      <c r="I20" s="61">
        <v>1.2589669039103768E-4</v>
      </c>
    </row>
    <row r="21" spans="1:9" ht="15" customHeight="1">
      <c r="A21" s="53" t="s">
        <v>661</v>
      </c>
      <c r="B21" s="59" t="s">
        <v>124</v>
      </c>
      <c r="C21" s="55" t="s">
        <v>123</v>
      </c>
      <c r="D21" s="73" t="s">
        <v>7</v>
      </c>
      <c r="E21" s="74"/>
      <c r="F21" s="73" t="s">
        <v>15</v>
      </c>
      <c r="G21" s="74"/>
      <c r="H21" s="57">
        <v>725.56600000000003</v>
      </c>
      <c r="I21" s="61">
        <v>2.5753788092233795E-5</v>
      </c>
    </row>
    <row r="22" spans="1:9" ht="15" customHeight="1">
      <c r="A22" s="53" t="s">
        <v>669</v>
      </c>
      <c r="B22" s="59" t="s">
        <v>126</v>
      </c>
      <c r="C22" s="55" t="s">
        <v>125</v>
      </c>
      <c r="D22" s="73" t="s">
        <v>7</v>
      </c>
      <c r="E22" s="74"/>
      <c r="F22" s="73" t="s">
        <v>15</v>
      </c>
      <c r="G22" s="74"/>
      <c r="H22" s="57">
        <v>30241.949625000001</v>
      </c>
      <c r="I22" s="61">
        <v>1.0734306212505263E-3</v>
      </c>
    </row>
    <row r="23" spans="1:9" ht="15" customHeight="1">
      <c r="A23" s="53" t="s">
        <v>677</v>
      </c>
      <c r="B23" s="59" t="s">
        <v>128</v>
      </c>
      <c r="C23" s="55" t="s">
        <v>127</v>
      </c>
      <c r="D23" s="73" t="s">
        <v>7</v>
      </c>
      <c r="E23" s="74"/>
      <c r="F23" s="73" t="s">
        <v>15</v>
      </c>
      <c r="G23" s="74"/>
      <c r="H23" s="57">
        <v>3864.3670845199999</v>
      </c>
      <c r="I23" s="61">
        <v>1.3716476654822773E-4</v>
      </c>
    </row>
    <row r="24" spans="1:9" ht="15" customHeight="1">
      <c r="A24" s="53" t="s">
        <v>677</v>
      </c>
      <c r="B24" s="59" t="s">
        <v>130</v>
      </c>
      <c r="C24" s="55" t="s">
        <v>129</v>
      </c>
      <c r="D24" s="73" t="s">
        <v>7</v>
      </c>
      <c r="E24" s="74"/>
      <c r="F24" s="73" t="s">
        <v>15</v>
      </c>
      <c r="G24" s="74"/>
      <c r="H24" s="57">
        <v>123.11660000000001</v>
      </c>
      <c r="I24" s="61">
        <v>4.3699936698195767E-6</v>
      </c>
    </row>
    <row r="25" spans="1:9" ht="15" customHeight="1">
      <c r="A25" s="53" t="s">
        <v>682</v>
      </c>
      <c r="B25" s="59" t="s">
        <v>142</v>
      </c>
      <c r="C25" s="55" t="s">
        <v>141</v>
      </c>
      <c r="D25" s="73" t="s">
        <v>7</v>
      </c>
      <c r="E25" s="74"/>
      <c r="F25" s="73" t="s">
        <v>15</v>
      </c>
      <c r="G25" s="74"/>
      <c r="H25" s="57">
        <v>46567.418281799997</v>
      </c>
      <c r="I25" s="61">
        <v>1.6528991469168773E-3</v>
      </c>
    </row>
    <row r="26" spans="1:9" ht="15" customHeight="1">
      <c r="A26" s="53" t="s">
        <v>621</v>
      </c>
      <c r="B26" s="59" t="s">
        <v>224</v>
      </c>
      <c r="C26" s="55" t="s">
        <v>223</v>
      </c>
      <c r="D26" s="73" t="s">
        <v>7</v>
      </c>
      <c r="E26" s="74"/>
      <c r="F26" s="73" t="s">
        <v>15</v>
      </c>
      <c r="G26" s="74"/>
      <c r="H26" s="57">
        <v>5368.9179120000008</v>
      </c>
      <c r="I26" s="61">
        <v>1.9056843097698395E-4</v>
      </c>
    </row>
    <row r="27" spans="1:9" ht="15" customHeight="1">
      <c r="A27" s="53" t="s">
        <v>626</v>
      </c>
      <c r="B27" s="59" t="s">
        <v>226</v>
      </c>
      <c r="C27" s="55" t="s">
        <v>225</v>
      </c>
      <c r="D27" s="73" t="s">
        <v>7</v>
      </c>
      <c r="E27" s="74"/>
      <c r="F27" s="73" t="s">
        <v>15</v>
      </c>
      <c r="G27" s="74"/>
      <c r="H27" s="57">
        <v>429.18043004999998</v>
      </c>
      <c r="I27" s="61">
        <v>1.5233654621139178E-5</v>
      </c>
    </row>
    <row r="28" spans="1:9" ht="15" customHeight="1">
      <c r="A28" s="53" t="s">
        <v>631</v>
      </c>
      <c r="B28" s="59" t="s">
        <v>228</v>
      </c>
      <c r="C28" s="55" t="s">
        <v>227</v>
      </c>
      <c r="D28" s="73" t="s">
        <v>7</v>
      </c>
      <c r="E28" s="74"/>
      <c r="F28" s="73" t="s">
        <v>15</v>
      </c>
      <c r="G28" s="74"/>
      <c r="H28" s="57">
        <v>613.2645</v>
      </c>
      <c r="I28" s="61">
        <v>2.1767673757438621E-5</v>
      </c>
    </row>
    <row r="29" spans="1:9" ht="15" customHeight="1">
      <c r="A29" s="53" t="s">
        <v>634</v>
      </c>
      <c r="B29" s="59" t="s">
        <v>230</v>
      </c>
      <c r="C29" s="55" t="s">
        <v>229</v>
      </c>
      <c r="D29" s="73" t="s">
        <v>7</v>
      </c>
      <c r="E29" s="74"/>
      <c r="F29" s="73" t="s">
        <v>15</v>
      </c>
      <c r="G29" s="74"/>
      <c r="H29" s="57">
        <v>24322.789925199995</v>
      </c>
      <c r="I29" s="61">
        <v>8.6333149230465554E-4</v>
      </c>
    </row>
    <row r="30" spans="1:9" ht="15" customHeight="1">
      <c r="A30" s="53" t="s">
        <v>634</v>
      </c>
      <c r="B30" s="59" t="s">
        <v>232</v>
      </c>
      <c r="C30" s="55" t="s">
        <v>231</v>
      </c>
      <c r="D30" s="73" t="s">
        <v>7</v>
      </c>
      <c r="E30" s="74"/>
      <c r="F30" s="73" t="s">
        <v>15</v>
      </c>
      <c r="G30" s="74"/>
      <c r="H30" s="57">
        <v>161.08809084000001</v>
      </c>
      <c r="I30" s="61">
        <v>5.7177824700659456E-6</v>
      </c>
    </row>
    <row r="31" spans="1:9" ht="15" customHeight="1">
      <c r="A31" s="53" t="s">
        <v>663</v>
      </c>
      <c r="B31" s="59" t="s">
        <v>238</v>
      </c>
      <c r="C31" s="55" t="s">
        <v>237</v>
      </c>
      <c r="D31" s="73" t="s">
        <v>7</v>
      </c>
      <c r="E31" s="74"/>
      <c r="F31" s="73" t="s">
        <v>15</v>
      </c>
      <c r="G31" s="74"/>
      <c r="H31" s="57">
        <v>311.18400000000003</v>
      </c>
      <c r="I31" s="61">
        <v>1.1045400134093496E-5</v>
      </c>
    </row>
    <row r="32" spans="1:9" ht="15" customHeight="1">
      <c r="A32" s="53" t="s">
        <v>671</v>
      </c>
      <c r="B32" s="59" t="s">
        <v>240</v>
      </c>
      <c r="C32" s="55" t="s">
        <v>239</v>
      </c>
      <c r="D32" s="73" t="s">
        <v>7</v>
      </c>
      <c r="E32" s="74"/>
      <c r="F32" s="73" t="s">
        <v>15</v>
      </c>
      <c r="G32" s="74"/>
      <c r="H32" s="57">
        <v>9060.8712186699995</v>
      </c>
      <c r="I32" s="61">
        <v>3.2161341255881247E-4</v>
      </c>
    </row>
    <row r="33" spans="1:9" ht="15" customHeight="1">
      <c r="A33" s="53" t="s">
        <v>671</v>
      </c>
      <c r="B33" s="59" t="s">
        <v>244</v>
      </c>
      <c r="C33" s="55" t="s">
        <v>243</v>
      </c>
      <c r="D33" s="73" t="s">
        <v>7</v>
      </c>
      <c r="E33" s="74"/>
      <c r="F33" s="73" t="s">
        <v>15</v>
      </c>
      <c r="G33" s="74"/>
      <c r="H33" s="57">
        <v>1071.74373006</v>
      </c>
      <c r="I33" s="61">
        <v>3.8041282134423961E-5</v>
      </c>
    </row>
    <row r="34" spans="1:9" ht="15" customHeight="1">
      <c r="A34" s="53" t="s">
        <v>652</v>
      </c>
      <c r="B34" s="59" t="s">
        <v>246</v>
      </c>
      <c r="C34" s="55" t="s">
        <v>245</v>
      </c>
      <c r="D34" s="73" t="s">
        <v>7</v>
      </c>
      <c r="E34" s="74"/>
      <c r="F34" s="73" t="s">
        <v>15</v>
      </c>
      <c r="G34" s="74"/>
      <c r="H34" s="57">
        <v>52110.507785850001</v>
      </c>
      <c r="I34" s="61">
        <v>1.8496497560462869E-3</v>
      </c>
    </row>
    <row r="35" spans="1:9" ht="15" customHeight="1">
      <c r="A35" s="53" t="s">
        <v>626</v>
      </c>
      <c r="B35" s="59" t="s">
        <v>250</v>
      </c>
      <c r="C35" s="55" t="s">
        <v>249</v>
      </c>
      <c r="D35" s="73" t="s">
        <v>7</v>
      </c>
      <c r="E35" s="74"/>
      <c r="F35" s="73" t="s">
        <v>15</v>
      </c>
      <c r="G35" s="74"/>
      <c r="H35" s="57">
        <v>357.16683263000004</v>
      </c>
      <c r="I35" s="61">
        <v>1.2677549555970588E-5</v>
      </c>
    </row>
    <row r="36" spans="1:9" ht="15" customHeight="1">
      <c r="A36" s="53" t="s">
        <v>655</v>
      </c>
      <c r="B36" s="59" t="s">
        <v>252</v>
      </c>
      <c r="C36" s="55" t="s">
        <v>251</v>
      </c>
      <c r="D36" s="73" t="s">
        <v>7</v>
      </c>
      <c r="E36" s="74"/>
      <c r="F36" s="73" t="s">
        <v>15</v>
      </c>
      <c r="G36" s="74"/>
      <c r="H36" s="57">
        <v>5049.4191000000001</v>
      </c>
      <c r="I36" s="61">
        <v>1.792278986202191E-4</v>
      </c>
    </row>
    <row r="37" spans="1:9" ht="15" customHeight="1">
      <c r="A37" s="53" t="s">
        <v>633</v>
      </c>
      <c r="B37" s="59" t="s">
        <v>254</v>
      </c>
      <c r="C37" s="55" t="s">
        <v>253</v>
      </c>
      <c r="D37" s="73" t="s">
        <v>7</v>
      </c>
      <c r="E37" s="74"/>
      <c r="F37" s="73" t="s">
        <v>15</v>
      </c>
      <c r="G37" s="74"/>
      <c r="H37" s="57">
        <v>3506.8319700000002</v>
      </c>
      <c r="I37" s="61">
        <v>1.2447414491645252E-4</v>
      </c>
    </row>
    <row r="38" spans="1:9" ht="15" customHeight="1">
      <c r="A38" s="53" t="s">
        <v>676</v>
      </c>
      <c r="B38" s="59" t="s">
        <v>256</v>
      </c>
      <c r="C38" s="55" t="s">
        <v>255</v>
      </c>
      <c r="D38" s="73" t="s">
        <v>7</v>
      </c>
      <c r="E38" s="74"/>
      <c r="F38" s="73" t="s">
        <v>15</v>
      </c>
      <c r="G38" s="74"/>
      <c r="H38" s="57">
        <v>16178.710096320001</v>
      </c>
      <c r="I38" s="61">
        <v>5.7425936637922495E-4</v>
      </c>
    </row>
    <row r="39" spans="1:9" ht="15" customHeight="1">
      <c r="A39" s="53" t="s">
        <v>628</v>
      </c>
      <c r="B39" s="59" t="s">
        <v>260</v>
      </c>
      <c r="C39" s="55" t="s">
        <v>259</v>
      </c>
      <c r="D39" s="73" t="s">
        <v>7</v>
      </c>
      <c r="E39" s="74"/>
      <c r="F39" s="73" t="s">
        <v>15</v>
      </c>
      <c r="G39" s="74"/>
      <c r="H39" s="57">
        <v>43621.705939999985</v>
      </c>
      <c r="I39" s="61">
        <v>1.5483418062595211E-3</v>
      </c>
    </row>
    <row r="40" spans="1:9" ht="15" customHeight="1">
      <c r="A40" s="53" t="s">
        <v>644</v>
      </c>
      <c r="B40" s="59" t="s">
        <v>264</v>
      </c>
      <c r="C40" s="55" t="s">
        <v>263</v>
      </c>
      <c r="D40" s="73" t="s">
        <v>7</v>
      </c>
      <c r="E40" s="74"/>
      <c r="F40" s="73" t="s">
        <v>15</v>
      </c>
      <c r="G40" s="74"/>
      <c r="H40" s="57">
        <v>133.50527</v>
      </c>
      <c r="I40" s="61">
        <v>4.7387369760662121E-6</v>
      </c>
    </row>
    <row r="41" spans="1:9" ht="15" customHeight="1">
      <c r="A41" s="53" t="s">
        <v>641</v>
      </c>
      <c r="B41" s="59" t="s">
        <v>266</v>
      </c>
      <c r="C41" s="55" t="s">
        <v>265</v>
      </c>
      <c r="D41" s="73" t="s">
        <v>7</v>
      </c>
      <c r="E41" s="74"/>
      <c r="F41" s="73" t="s">
        <v>15</v>
      </c>
      <c r="G41" s="74"/>
      <c r="H41" s="57">
        <v>1572.84809</v>
      </c>
      <c r="I41" s="61">
        <v>5.582785909363816E-5</v>
      </c>
    </row>
    <row r="42" spans="1:9" ht="15" customHeight="1">
      <c r="A42" s="53" t="s">
        <v>633</v>
      </c>
      <c r="B42" s="59" t="s">
        <v>310</v>
      </c>
      <c r="C42" s="55" t="s">
        <v>309</v>
      </c>
      <c r="D42" s="73" t="s">
        <v>7</v>
      </c>
      <c r="E42" s="74"/>
      <c r="F42" s="73" t="s">
        <v>15</v>
      </c>
      <c r="G42" s="74"/>
      <c r="H42" s="57">
        <v>57.989198000000002</v>
      </c>
      <c r="I42" s="61">
        <v>2.0583124304757774E-6</v>
      </c>
    </row>
    <row r="43" spans="1:9" ht="15" customHeight="1">
      <c r="A43" s="53" t="s">
        <v>668</v>
      </c>
      <c r="B43" s="59" t="s">
        <v>312</v>
      </c>
      <c r="C43" s="55" t="s">
        <v>311</v>
      </c>
      <c r="D43" s="73" t="s">
        <v>7</v>
      </c>
      <c r="E43" s="74"/>
      <c r="F43" s="73" t="s">
        <v>15</v>
      </c>
      <c r="G43" s="74"/>
      <c r="H43" s="57">
        <v>8800.5983925599994</v>
      </c>
      <c r="I43" s="61">
        <v>3.1237509211683509E-4</v>
      </c>
    </row>
    <row r="44" spans="1:9" ht="15" customHeight="1">
      <c r="A44" s="53" t="s">
        <v>680</v>
      </c>
      <c r="B44" s="59" t="s">
        <v>316</v>
      </c>
      <c r="C44" s="55" t="s">
        <v>315</v>
      </c>
      <c r="D44" s="73" t="s">
        <v>7</v>
      </c>
      <c r="E44" s="74"/>
      <c r="F44" s="73" t="s">
        <v>15</v>
      </c>
      <c r="G44" s="74"/>
      <c r="H44" s="57">
        <v>982.12599000000023</v>
      </c>
      <c r="I44" s="61">
        <v>3.4860322322621693E-5</v>
      </c>
    </row>
    <row r="45" spans="1:9" ht="15" customHeight="1">
      <c r="A45" s="53" t="s">
        <v>624</v>
      </c>
      <c r="B45" s="59" t="s">
        <v>318</v>
      </c>
      <c r="C45" s="55" t="s">
        <v>317</v>
      </c>
      <c r="D45" s="73" t="s">
        <v>7</v>
      </c>
      <c r="E45" s="74"/>
      <c r="F45" s="73" t="s">
        <v>15</v>
      </c>
      <c r="G45" s="74"/>
      <c r="H45" s="57">
        <v>2761229.5077500008</v>
      </c>
      <c r="I45" s="61">
        <v>9.800916748664705E-2</v>
      </c>
    </row>
    <row r="46" spans="1:9" ht="15" customHeight="1">
      <c r="A46" s="53" t="s">
        <v>666</v>
      </c>
      <c r="B46" s="59" t="s">
        <v>322</v>
      </c>
      <c r="C46" s="55" t="s">
        <v>321</v>
      </c>
      <c r="D46" s="73" t="s">
        <v>7</v>
      </c>
      <c r="E46" s="74"/>
      <c r="F46" s="73" t="s">
        <v>15</v>
      </c>
      <c r="G46" s="74"/>
      <c r="H46" s="57">
        <v>57746.193600000006</v>
      </c>
      <c r="I46" s="61">
        <v>2.0496870486041347E-3</v>
      </c>
    </row>
    <row r="47" spans="1:9" ht="15" customHeight="1">
      <c r="A47" s="53" t="s">
        <v>650</v>
      </c>
      <c r="B47" s="59" t="s">
        <v>324</v>
      </c>
      <c r="C47" s="55" t="s">
        <v>323</v>
      </c>
      <c r="D47" s="73" t="s">
        <v>7</v>
      </c>
      <c r="E47" s="74"/>
      <c r="F47" s="73" t="s">
        <v>15</v>
      </c>
      <c r="G47" s="74"/>
      <c r="H47" s="57">
        <v>296.86917599999998</v>
      </c>
      <c r="I47" s="61">
        <v>1.0537298949813053E-5</v>
      </c>
    </row>
    <row r="48" spans="1:9" ht="15" customHeight="1">
      <c r="A48" s="53" t="s">
        <v>668</v>
      </c>
      <c r="B48" s="59" t="s">
        <v>326</v>
      </c>
      <c r="C48" s="55" t="s">
        <v>325</v>
      </c>
      <c r="D48" s="73" t="s">
        <v>7</v>
      </c>
      <c r="E48" s="74"/>
      <c r="F48" s="73" t="s">
        <v>15</v>
      </c>
      <c r="G48" s="74"/>
      <c r="H48" s="57">
        <v>4192.9607683799995</v>
      </c>
      <c r="I48" s="61">
        <v>1.4882811916201738E-4</v>
      </c>
    </row>
    <row r="49" spans="1:9" ht="15" customHeight="1">
      <c r="A49" s="53" t="s">
        <v>681</v>
      </c>
      <c r="B49" s="59" t="s">
        <v>328</v>
      </c>
      <c r="C49" s="55" t="s">
        <v>327</v>
      </c>
      <c r="D49" s="73" t="s">
        <v>7</v>
      </c>
      <c r="E49" s="74"/>
      <c r="F49" s="73" t="s">
        <v>15</v>
      </c>
      <c r="G49" s="74"/>
      <c r="H49" s="57">
        <v>17235.471527999998</v>
      </c>
      <c r="I49" s="61">
        <v>6.117688554891505E-4</v>
      </c>
    </row>
    <row r="50" spans="1:9" ht="15" customHeight="1">
      <c r="A50" s="53" t="s">
        <v>677</v>
      </c>
      <c r="B50" s="59" t="s">
        <v>330</v>
      </c>
      <c r="C50" s="55" t="s">
        <v>329</v>
      </c>
      <c r="D50" s="73" t="s">
        <v>7</v>
      </c>
      <c r="E50" s="74"/>
      <c r="F50" s="73" t="s">
        <v>15</v>
      </c>
      <c r="G50" s="74"/>
      <c r="H50" s="57">
        <v>1247.6924330799998</v>
      </c>
      <c r="I50" s="61">
        <v>4.4286538407017289E-5</v>
      </c>
    </row>
    <row r="51" spans="1:9" ht="15" customHeight="1">
      <c r="A51" s="53" t="s">
        <v>658</v>
      </c>
      <c r="B51" s="59" t="s">
        <v>332</v>
      </c>
      <c r="C51" s="55" t="s">
        <v>331</v>
      </c>
      <c r="D51" s="73" t="s">
        <v>7</v>
      </c>
      <c r="E51" s="74"/>
      <c r="F51" s="73" t="s">
        <v>15</v>
      </c>
      <c r="G51" s="74"/>
      <c r="H51" s="57">
        <v>122.49099999999999</v>
      </c>
      <c r="I51" s="61">
        <v>4.3477881505001743E-6</v>
      </c>
    </row>
    <row r="52" spans="1:9" ht="15" customHeight="1">
      <c r="A52" s="53" t="s">
        <v>679</v>
      </c>
      <c r="B52" s="59" t="s">
        <v>334</v>
      </c>
      <c r="C52" s="55" t="s">
        <v>333</v>
      </c>
      <c r="D52" s="73" t="s">
        <v>7</v>
      </c>
      <c r="E52" s="74"/>
      <c r="F52" s="73" t="s">
        <v>15</v>
      </c>
      <c r="G52" s="74"/>
      <c r="H52" s="57">
        <v>420.30716000000007</v>
      </c>
      <c r="I52" s="61">
        <v>1.4918700066277369E-5</v>
      </c>
    </row>
    <row r="53" spans="1:9" ht="15" customHeight="1">
      <c r="A53" s="53" t="s">
        <v>679</v>
      </c>
      <c r="B53" s="59" t="s">
        <v>336</v>
      </c>
      <c r="C53" s="55" t="s">
        <v>335</v>
      </c>
      <c r="D53" s="73" t="s">
        <v>7</v>
      </c>
      <c r="E53" s="74"/>
      <c r="F53" s="73" t="s">
        <v>15</v>
      </c>
      <c r="G53" s="74"/>
      <c r="H53" s="57">
        <v>1853.35732695</v>
      </c>
      <c r="I53" s="61">
        <v>6.578446599959089E-5</v>
      </c>
    </row>
    <row r="54" spans="1:9" ht="15" customHeight="1">
      <c r="A54" s="53" t="s">
        <v>679</v>
      </c>
      <c r="B54" s="59" t="s">
        <v>338</v>
      </c>
      <c r="C54" s="55" t="s">
        <v>337</v>
      </c>
      <c r="D54" s="73" t="s">
        <v>7</v>
      </c>
      <c r="E54" s="74"/>
      <c r="F54" s="73" t="s">
        <v>15</v>
      </c>
      <c r="G54" s="74"/>
      <c r="H54" s="57">
        <v>303.54014299999994</v>
      </c>
      <c r="I54" s="61">
        <v>1.0774083295397444E-5</v>
      </c>
    </row>
    <row r="55" spans="1:9" ht="15" customHeight="1">
      <c r="A55" s="53" t="s">
        <v>679</v>
      </c>
      <c r="B55" s="59" t="s">
        <v>340</v>
      </c>
      <c r="C55" s="55" t="s">
        <v>339</v>
      </c>
      <c r="D55" s="73" t="s">
        <v>7</v>
      </c>
      <c r="E55" s="74"/>
      <c r="F55" s="73" t="s">
        <v>15</v>
      </c>
      <c r="G55" s="74"/>
      <c r="H55" s="57">
        <v>1279.7810800000002</v>
      </c>
      <c r="I55" s="61">
        <v>4.5425517098058769E-5</v>
      </c>
    </row>
    <row r="56" spans="1:9" ht="15" customHeight="1">
      <c r="A56" s="53" t="s">
        <v>679</v>
      </c>
      <c r="B56" s="59" t="s">
        <v>342</v>
      </c>
      <c r="C56" s="55" t="s">
        <v>341</v>
      </c>
      <c r="D56" s="73" t="s">
        <v>7</v>
      </c>
      <c r="E56" s="74"/>
      <c r="F56" s="73" t="s">
        <v>15</v>
      </c>
      <c r="G56" s="74"/>
      <c r="H56" s="57">
        <v>466.79853398999995</v>
      </c>
      <c r="I56" s="61">
        <v>1.6568900039615765E-5</v>
      </c>
    </row>
    <row r="57" spans="1:9" ht="15" customHeight="1">
      <c r="A57" s="53" t="s">
        <v>658</v>
      </c>
      <c r="B57" s="59" t="s">
        <v>350</v>
      </c>
      <c r="C57" s="55" t="s">
        <v>349</v>
      </c>
      <c r="D57" s="73" t="s">
        <v>7</v>
      </c>
      <c r="E57" s="74"/>
      <c r="F57" s="73" t="s">
        <v>15</v>
      </c>
      <c r="G57" s="74"/>
      <c r="H57" s="57">
        <v>72.36684000000001</v>
      </c>
      <c r="I57" s="61">
        <v>2.5686433243351928E-6</v>
      </c>
    </row>
    <row r="58" spans="1:9" ht="15" customHeight="1">
      <c r="A58" s="53" t="s">
        <v>96</v>
      </c>
      <c r="B58" s="59" t="s">
        <v>352</v>
      </c>
      <c r="C58" s="55" t="s">
        <v>351</v>
      </c>
      <c r="D58" s="73" t="s">
        <v>7</v>
      </c>
      <c r="E58" s="74"/>
      <c r="F58" s="73" t="s">
        <v>15</v>
      </c>
      <c r="G58" s="74"/>
      <c r="H58" s="57">
        <v>2605.8025637100004</v>
      </c>
      <c r="I58" s="61">
        <v>9.2492326040617811E-5</v>
      </c>
    </row>
    <row r="59" spans="1:9" ht="15" customHeight="1">
      <c r="A59" s="53" t="s">
        <v>630</v>
      </c>
      <c r="B59" s="59" t="s">
        <v>358</v>
      </c>
      <c r="C59" s="55" t="s">
        <v>357</v>
      </c>
      <c r="D59" s="73" t="s">
        <v>7</v>
      </c>
      <c r="E59" s="74"/>
      <c r="F59" s="73" t="s">
        <v>15</v>
      </c>
      <c r="G59" s="74"/>
      <c r="H59" s="57">
        <v>469.75871046000003</v>
      </c>
      <c r="I59" s="61">
        <v>1.6673970780973547E-5</v>
      </c>
    </row>
    <row r="60" spans="1:9" ht="15" customHeight="1">
      <c r="A60" s="53" t="s">
        <v>642</v>
      </c>
      <c r="B60" s="59" t="s">
        <v>366</v>
      </c>
      <c r="C60" s="55" t="s">
        <v>365</v>
      </c>
      <c r="D60" s="73" t="s">
        <v>7</v>
      </c>
      <c r="E60" s="74"/>
      <c r="F60" s="73" t="s">
        <v>15</v>
      </c>
      <c r="G60" s="74"/>
      <c r="H60" s="57">
        <v>953.63478000000009</v>
      </c>
      <c r="I60" s="61">
        <v>3.3849033777084368E-5</v>
      </c>
    </row>
    <row r="61" spans="1:9" ht="15" customHeight="1">
      <c r="A61" s="53" t="s">
        <v>644</v>
      </c>
      <c r="B61" s="59" t="s">
        <v>370</v>
      </c>
      <c r="C61" s="55" t="s">
        <v>369</v>
      </c>
      <c r="D61" s="73" t="s">
        <v>7</v>
      </c>
      <c r="E61" s="74"/>
      <c r="F61" s="73" t="s">
        <v>15</v>
      </c>
      <c r="G61" s="74"/>
      <c r="H61" s="57">
        <v>1367.3480799999998</v>
      </c>
      <c r="I61" s="61">
        <v>4.8533686391924009E-5</v>
      </c>
    </row>
    <row r="62" spans="1:9" ht="15" customHeight="1">
      <c r="A62" s="53" t="s">
        <v>23</v>
      </c>
      <c r="B62" s="59" t="s">
        <v>372</v>
      </c>
      <c r="C62" s="55" t="s">
        <v>371</v>
      </c>
      <c r="D62" s="73" t="s">
        <v>7</v>
      </c>
      <c r="E62" s="74"/>
      <c r="F62" s="73" t="s">
        <v>15</v>
      </c>
      <c r="G62" s="74"/>
      <c r="H62" s="57">
        <v>118.58109229999998</v>
      </c>
      <c r="I62" s="61">
        <v>4.2090069309198831E-6</v>
      </c>
    </row>
    <row r="63" spans="1:9" ht="15" customHeight="1">
      <c r="A63" s="53" t="s">
        <v>676</v>
      </c>
      <c r="B63" s="59" t="s">
        <v>374</v>
      </c>
      <c r="C63" s="55" t="s">
        <v>373</v>
      </c>
      <c r="D63" s="73" t="s">
        <v>7</v>
      </c>
      <c r="E63" s="74"/>
      <c r="F63" s="73" t="s">
        <v>15</v>
      </c>
      <c r="G63" s="74"/>
      <c r="H63" s="57">
        <v>1343.5658439600002</v>
      </c>
      <c r="I63" s="61">
        <v>4.7689541727849845E-5</v>
      </c>
    </row>
    <row r="64" spans="1:9" ht="15" customHeight="1">
      <c r="A64" s="53" t="s">
        <v>644</v>
      </c>
      <c r="B64" s="59" t="s">
        <v>390</v>
      </c>
      <c r="C64" s="55" t="s">
        <v>389</v>
      </c>
      <c r="D64" s="73" t="s">
        <v>7</v>
      </c>
      <c r="E64" s="74"/>
      <c r="F64" s="73" t="s">
        <v>15</v>
      </c>
      <c r="G64" s="74"/>
      <c r="H64" s="57">
        <v>4866.7950000000001</v>
      </c>
      <c r="I64" s="61">
        <v>1.7274570076098242E-4</v>
      </c>
    </row>
    <row r="65" spans="1:9" ht="15" customHeight="1">
      <c r="A65" s="53" t="s">
        <v>682</v>
      </c>
      <c r="B65" s="59" t="s">
        <v>392</v>
      </c>
      <c r="C65" s="55" t="s">
        <v>391</v>
      </c>
      <c r="D65" s="73" t="s">
        <v>7</v>
      </c>
      <c r="E65" s="74"/>
      <c r="F65" s="73" t="s">
        <v>15</v>
      </c>
      <c r="G65" s="74"/>
      <c r="H65" s="57">
        <v>2269.2015000000001</v>
      </c>
      <c r="I65" s="61">
        <v>8.0544753433290793E-5</v>
      </c>
    </row>
    <row r="66" spans="1:9" ht="15" customHeight="1">
      <c r="A66" s="53" t="s">
        <v>627</v>
      </c>
      <c r="B66" s="59" t="s">
        <v>394</v>
      </c>
      <c r="C66" s="55" t="s">
        <v>393</v>
      </c>
      <c r="D66" s="73" t="s">
        <v>7</v>
      </c>
      <c r="E66" s="74"/>
      <c r="F66" s="73" t="s">
        <v>15</v>
      </c>
      <c r="G66" s="74"/>
      <c r="H66" s="57">
        <v>20089.278397550002</v>
      </c>
      <c r="I66" s="61">
        <v>7.1306403383895173E-4</v>
      </c>
    </row>
    <row r="67" spans="1:9" ht="15" customHeight="1">
      <c r="A67" s="53" t="s">
        <v>629</v>
      </c>
      <c r="B67" s="59" t="s">
        <v>398</v>
      </c>
      <c r="C67" s="55" t="s">
        <v>397</v>
      </c>
      <c r="D67" s="73" t="s">
        <v>7</v>
      </c>
      <c r="E67" s="74"/>
      <c r="F67" s="73" t="s">
        <v>15</v>
      </c>
      <c r="G67" s="74"/>
      <c r="H67" s="57">
        <v>176.22040500000003</v>
      </c>
      <c r="I67" s="61">
        <v>6.254900268063301E-6</v>
      </c>
    </row>
    <row r="68" spans="1:9" ht="15" customHeight="1">
      <c r="A68" s="53" t="s">
        <v>654</v>
      </c>
      <c r="B68" s="59" t="s">
        <v>410</v>
      </c>
      <c r="C68" s="55" t="s">
        <v>409</v>
      </c>
      <c r="D68" s="73" t="s">
        <v>7</v>
      </c>
      <c r="E68" s="74"/>
      <c r="F68" s="73" t="s">
        <v>15</v>
      </c>
      <c r="G68" s="74"/>
      <c r="H68" s="57">
        <v>0</v>
      </c>
      <c r="I68" s="61">
        <v>0</v>
      </c>
    </row>
    <row r="69" spans="1:9" ht="15" customHeight="1">
      <c r="A69" s="53" t="s">
        <v>657</v>
      </c>
      <c r="B69" s="59" t="s">
        <v>412</v>
      </c>
      <c r="C69" s="55" t="s">
        <v>411</v>
      </c>
      <c r="D69" s="73" t="s">
        <v>7</v>
      </c>
      <c r="E69" s="74"/>
      <c r="F69" s="73" t="s">
        <v>15</v>
      </c>
      <c r="G69" s="74"/>
      <c r="H69" s="57">
        <v>1884.1671323400001</v>
      </c>
      <c r="I69" s="61">
        <v>6.6878052522632245E-5</v>
      </c>
    </row>
    <row r="70" spans="1:9" ht="15" customHeight="1">
      <c r="A70" s="53" t="s">
        <v>658</v>
      </c>
      <c r="B70" s="59" t="s">
        <v>414</v>
      </c>
      <c r="C70" s="55" t="s">
        <v>413</v>
      </c>
      <c r="D70" s="73" t="s">
        <v>7</v>
      </c>
      <c r="E70" s="74"/>
      <c r="F70" s="73" t="s">
        <v>15</v>
      </c>
      <c r="G70" s="74"/>
      <c r="H70" s="57">
        <v>948.41647599999999</v>
      </c>
      <c r="I70" s="61">
        <v>3.3663811350155795E-5</v>
      </c>
    </row>
    <row r="71" spans="1:9" ht="15" customHeight="1">
      <c r="A71" s="53" t="s">
        <v>633</v>
      </c>
      <c r="B71" s="59" t="s">
        <v>420</v>
      </c>
      <c r="C71" s="55" t="s">
        <v>419</v>
      </c>
      <c r="D71" s="73" t="s">
        <v>7</v>
      </c>
      <c r="E71" s="74"/>
      <c r="F71" s="73" t="s">
        <v>15</v>
      </c>
      <c r="G71" s="74"/>
      <c r="H71" s="57">
        <v>1183.1111679999999</v>
      </c>
      <c r="I71" s="61">
        <v>4.1994242164361634E-5</v>
      </c>
    </row>
    <row r="72" spans="1:9" ht="15" customHeight="1">
      <c r="A72" s="53" t="s">
        <v>653</v>
      </c>
      <c r="B72" s="59" t="s">
        <v>422</v>
      </c>
      <c r="C72" s="55" t="s">
        <v>421</v>
      </c>
      <c r="D72" s="73" t="s">
        <v>7</v>
      </c>
      <c r="E72" s="74"/>
      <c r="F72" s="73" t="s">
        <v>15</v>
      </c>
      <c r="G72" s="74"/>
      <c r="H72" s="57">
        <v>8341.0957799999996</v>
      </c>
      <c r="I72" s="61">
        <v>2.9606515902777357E-4</v>
      </c>
    </row>
    <row r="73" spans="1:9" ht="15" customHeight="1">
      <c r="A73" s="53" t="s">
        <v>653</v>
      </c>
      <c r="B73" s="59" t="s">
        <v>424</v>
      </c>
      <c r="C73" s="55" t="s">
        <v>423</v>
      </c>
      <c r="D73" s="73" t="s">
        <v>7</v>
      </c>
      <c r="E73" s="74"/>
      <c r="F73" s="73" t="s">
        <v>15</v>
      </c>
      <c r="G73" s="74"/>
      <c r="H73" s="57">
        <v>10455.811064000001</v>
      </c>
      <c r="I73" s="61">
        <v>3.711264619272259E-4</v>
      </c>
    </row>
    <row r="74" spans="1:9" ht="15" customHeight="1">
      <c r="A74" s="53" t="s">
        <v>643</v>
      </c>
      <c r="B74" s="59" t="s">
        <v>426</v>
      </c>
      <c r="C74" s="55" t="s">
        <v>425</v>
      </c>
      <c r="D74" s="73" t="s">
        <v>7</v>
      </c>
      <c r="E74" s="74"/>
      <c r="F74" s="73" t="s">
        <v>15</v>
      </c>
      <c r="G74" s="74"/>
      <c r="H74" s="57">
        <v>320.32139999999998</v>
      </c>
      <c r="I74" s="61">
        <v>1.136972991706841E-5</v>
      </c>
    </row>
    <row r="75" spans="1:9" ht="15" customHeight="1">
      <c r="A75" s="53" t="s">
        <v>621</v>
      </c>
      <c r="B75" s="59" t="s">
        <v>428</v>
      </c>
      <c r="C75" s="55" t="s">
        <v>427</v>
      </c>
      <c r="D75" s="73" t="s">
        <v>7</v>
      </c>
      <c r="E75" s="74"/>
      <c r="F75" s="73" t="s">
        <v>15</v>
      </c>
      <c r="G75" s="74"/>
      <c r="H75" s="57">
        <v>469.54401000000001</v>
      </c>
      <c r="I75" s="61">
        <v>1.6666350040544493E-5</v>
      </c>
    </row>
    <row r="76" spans="1:9" ht="15" customHeight="1">
      <c r="A76" s="53" t="s">
        <v>644</v>
      </c>
      <c r="B76" s="59" t="s">
        <v>432</v>
      </c>
      <c r="C76" s="55" t="s">
        <v>431</v>
      </c>
      <c r="D76" s="73" t="s">
        <v>7</v>
      </c>
      <c r="E76" s="74"/>
      <c r="F76" s="73" t="s">
        <v>15</v>
      </c>
      <c r="G76" s="74"/>
      <c r="H76" s="57">
        <v>1305.15104</v>
      </c>
      <c r="I76" s="61">
        <v>4.6326017636601703E-5</v>
      </c>
    </row>
    <row r="77" spans="1:9" ht="15" customHeight="1">
      <c r="A77" s="53" t="s">
        <v>654</v>
      </c>
      <c r="B77" s="59" t="s">
        <v>434</v>
      </c>
      <c r="C77" s="55" t="s">
        <v>433</v>
      </c>
      <c r="D77" s="73" t="s">
        <v>7</v>
      </c>
      <c r="E77" s="74"/>
      <c r="F77" s="73" t="s">
        <v>15</v>
      </c>
      <c r="G77" s="74"/>
      <c r="H77" s="57">
        <v>332.99225799999994</v>
      </c>
      <c r="I77" s="61">
        <v>1.1819478929396418E-5</v>
      </c>
    </row>
    <row r="78" spans="1:9" ht="15" customHeight="1">
      <c r="A78" s="53" t="s">
        <v>657</v>
      </c>
      <c r="B78" s="59" t="s">
        <v>436</v>
      </c>
      <c r="C78" s="55" t="s">
        <v>435</v>
      </c>
      <c r="D78" s="73" t="s">
        <v>7</v>
      </c>
      <c r="E78" s="74"/>
      <c r="F78" s="73" t="s">
        <v>15</v>
      </c>
      <c r="G78" s="74"/>
      <c r="H78" s="57">
        <v>296.05464688000001</v>
      </c>
      <c r="I78" s="61">
        <v>1.0508387437488284E-5</v>
      </c>
    </row>
    <row r="79" spans="1:9" ht="15" customHeight="1">
      <c r="A79" s="53" t="s">
        <v>661</v>
      </c>
      <c r="B79" s="59" t="s">
        <v>450</v>
      </c>
      <c r="C79" s="55" t="s">
        <v>449</v>
      </c>
      <c r="D79" s="73" t="s">
        <v>7</v>
      </c>
      <c r="E79" s="74"/>
      <c r="F79" s="73" t="s">
        <v>15</v>
      </c>
      <c r="G79" s="74"/>
      <c r="H79" s="57">
        <v>557.12783700000011</v>
      </c>
      <c r="I79" s="61">
        <v>1.9775116604668042E-5</v>
      </c>
    </row>
    <row r="80" spans="1:9" ht="15" customHeight="1">
      <c r="A80" s="53" t="s">
        <v>669</v>
      </c>
      <c r="B80" s="59" t="s">
        <v>452</v>
      </c>
      <c r="C80" s="55" t="s">
        <v>451</v>
      </c>
      <c r="D80" s="73" t="s">
        <v>7</v>
      </c>
      <c r="E80" s="74"/>
      <c r="F80" s="73" t="s">
        <v>15</v>
      </c>
      <c r="G80" s="74"/>
      <c r="H80" s="57">
        <v>3208.4575969999996</v>
      </c>
      <c r="I80" s="61">
        <v>1.1388341936647478E-4</v>
      </c>
    </row>
    <row r="81" spans="1:9" ht="15" customHeight="1">
      <c r="A81" s="53" t="s">
        <v>669</v>
      </c>
      <c r="B81" s="59" t="s">
        <v>454</v>
      </c>
      <c r="C81" s="55" t="s">
        <v>453</v>
      </c>
      <c r="D81" s="73" t="s">
        <v>7</v>
      </c>
      <c r="E81" s="74"/>
      <c r="F81" s="73" t="s">
        <v>15</v>
      </c>
      <c r="G81" s="74"/>
      <c r="H81" s="57">
        <v>3581.0129999999999</v>
      </c>
      <c r="I81" s="61">
        <v>1.2710718247207616E-4</v>
      </c>
    </row>
    <row r="82" spans="1:9" ht="15" customHeight="1">
      <c r="A82" s="53" t="s">
        <v>669</v>
      </c>
      <c r="B82" s="59" t="s">
        <v>456</v>
      </c>
      <c r="C82" s="55" t="s">
        <v>455</v>
      </c>
      <c r="D82" s="73" t="s">
        <v>7</v>
      </c>
      <c r="E82" s="74"/>
      <c r="F82" s="73" t="s">
        <v>15</v>
      </c>
      <c r="G82" s="74"/>
      <c r="H82" s="57">
        <v>654.05701119999992</v>
      </c>
      <c r="I82" s="61">
        <v>2.3215593986880014E-5</v>
      </c>
    </row>
    <row r="83" spans="1:9" ht="15" customHeight="1">
      <c r="A83" s="53" t="s">
        <v>673</v>
      </c>
      <c r="B83" s="59" t="s">
        <v>462</v>
      </c>
      <c r="C83" s="55" t="s">
        <v>461</v>
      </c>
      <c r="D83" s="73" t="s">
        <v>7</v>
      </c>
      <c r="E83" s="74"/>
      <c r="F83" s="73" t="s">
        <v>15</v>
      </c>
      <c r="G83" s="74"/>
      <c r="H83" s="57">
        <v>4967.4884839999995</v>
      </c>
      <c r="I83" s="61">
        <v>1.7631979140084802E-4</v>
      </c>
    </row>
    <row r="84" spans="1:9" ht="15" customHeight="1">
      <c r="A84" s="53" t="s">
        <v>678</v>
      </c>
      <c r="B84" s="59" t="s">
        <v>464</v>
      </c>
      <c r="C84" s="55" t="s">
        <v>463</v>
      </c>
      <c r="D84" s="73" t="s">
        <v>7</v>
      </c>
      <c r="E84" s="74"/>
      <c r="F84" s="73" t="s">
        <v>15</v>
      </c>
      <c r="G84" s="74"/>
      <c r="H84" s="57">
        <v>0</v>
      </c>
      <c r="I84" s="61">
        <v>0</v>
      </c>
    </row>
    <row r="85" spans="1:9" ht="15" customHeight="1">
      <c r="A85" s="53" t="s">
        <v>681</v>
      </c>
      <c r="B85" s="59" t="s">
        <v>466</v>
      </c>
      <c r="C85" s="55" t="s">
        <v>465</v>
      </c>
      <c r="D85" s="73" t="s">
        <v>7</v>
      </c>
      <c r="E85" s="74"/>
      <c r="F85" s="73" t="s">
        <v>15</v>
      </c>
      <c r="G85" s="74"/>
      <c r="H85" s="57">
        <v>68.316415000000006</v>
      </c>
      <c r="I85" s="61">
        <v>2.4248744774853045E-6</v>
      </c>
    </row>
    <row r="86" spans="1:9" ht="15" customHeight="1">
      <c r="A86" s="53" t="s">
        <v>640</v>
      </c>
      <c r="B86" s="59" t="s">
        <v>470</v>
      </c>
      <c r="C86" s="55" t="s">
        <v>469</v>
      </c>
      <c r="D86" s="73" t="s">
        <v>7</v>
      </c>
      <c r="E86" s="74"/>
      <c r="F86" s="73" t="s">
        <v>15</v>
      </c>
      <c r="G86" s="74"/>
      <c r="H86" s="57">
        <v>8380.4959699999981</v>
      </c>
      <c r="I86" s="61">
        <v>2.9746365915602336E-4</v>
      </c>
    </row>
    <row r="87" spans="1:9" ht="15" customHeight="1">
      <c r="A87" s="53" t="s">
        <v>671</v>
      </c>
      <c r="B87" s="59" t="s">
        <v>472</v>
      </c>
      <c r="C87" s="55" t="s">
        <v>471</v>
      </c>
      <c r="D87" s="73" t="s">
        <v>7</v>
      </c>
      <c r="E87" s="74"/>
      <c r="F87" s="73" t="s">
        <v>15</v>
      </c>
      <c r="G87" s="74"/>
      <c r="H87" s="57">
        <v>56544.076538600013</v>
      </c>
      <c r="I87" s="61">
        <v>2.0070181968920172E-3</v>
      </c>
    </row>
    <row r="88" spans="1:9" ht="15" customHeight="1">
      <c r="A88" s="53" t="s">
        <v>660</v>
      </c>
      <c r="B88" s="59" t="s">
        <v>480</v>
      </c>
      <c r="C88" s="55" t="s">
        <v>479</v>
      </c>
      <c r="D88" s="73" t="s">
        <v>7</v>
      </c>
      <c r="E88" s="74"/>
      <c r="F88" s="73" t="s">
        <v>15</v>
      </c>
      <c r="G88" s="74"/>
      <c r="H88" s="57">
        <v>850.24229734999994</v>
      </c>
      <c r="I88" s="61">
        <v>3.0179142838840206E-5</v>
      </c>
    </row>
    <row r="89" spans="1:9" ht="15" customHeight="1">
      <c r="A89" s="53" t="s">
        <v>635</v>
      </c>
      <c r="B89" s="59" t="s">
        <v>482</v>
      </c>
      <c r="C89" s="55" t="s">
        <v>481</v>
      </c>
      <c r="D89" s="73" t="s">
        <v>7</v>
      </c>
      <c r="E89" s="74"/>
      <c r="F89" s="73" t="s">
        <v>15</v>
      </c>
      <c r="G89" s="74"/>
      <c r="H89" s="57">
        <v>40.983607999999997</v>
      </c>
      <c r="I89" s="61">
        <v>1.4547031637193274E-6</v>
      </c>
    </row>
    <row r="90" spans="1:9" ht="15" customHeight="1">
      <c r="A90" s="53" t="s">
        <v>672</v>
      </c>
      <c r="B90" s="59" t="s">
        <v>484</v>
      </c>
      <c r="C90" s="55" t="s">
        <v>483</v>
      </c>
      <c r="D90" s="73" t="s">
        <v>7</v>
      </c>
      <c r="E90" s="74"/>
      <c r="F90" s="73" t="s">
        <v>15</v>
      </c>
      <c r="G90" s="74"/>
      <c r="H90" s="57">
        <v>1112.2964930700002</v>
      </c>
      <c r="I90" s="61">
        <v>3.9480692560372977E-5</v>
      </c>
    </row>
    <row r="91" spans="1:9" ht="15" customHeight="1">
      <c r="A91" s="53" t="s">
        <v>625</v>
      </c>
      <c r="B91" s="59" t="s">
        <v>486</v>
      </c>
      <c r="C91" s="55" t="s">
        <v>485</v>
      </c>
      <c r="D91" s="73" t="s">
        <v>7</v>
      </c>
      <c r="E91" s="74"/>
      <c r="F91" s="73" t="s">
        <v>15</v>
      </c>
      <c r="G91" s="74"/>
      <c r="H91" s="57">
        <v>7025.2908899999993</v>
      </c>
      <c r="I91" s="61">
        <v>2.4936098558554364E-4</v>
      </c>
    </row>
    <row r="92" spans="1:9" ht="15" customHeight="1">
      <c r="A92" s="53" t="s">
        <v>631</v>
      </c>
      <c r="B92" s="59" t="s">
        <v>490</v>
      </c>
      <c r="C92" s="55" t="s">
        <v>489</v>
      </c>
      <c r="D92" s="73" t="s">
        <v>7</v>
      </c>
      <c r="E92" s="74"/>
      <c r="F92" s="73" t="s">
        <v>15</v>
      </c>
      <c r="G92" s="74"/>
      <c r="H92" s="57">
        <v>3500.4340000000002</v>
      </c>
      <c r="I92" s="61">
        <v>1.2424705053275693E-4</v>
      </c>
    </row>
    <row r="93" spans="1:9" ht="15" customHeight="1">
      <c r="A93" s="53" t="s">
        <v>680</v>
      </c>
      <c r="B93" s="59" t="s">
        <v>492</v>
      </c>
      <c r="C93" s="55" t="s">
        <v>491</v>
      </c>
      <c r="D93" s="73" t="s">
        <v>7</v>
      </c>
      <c r="E93" s="74"/>
      <c r="F93" s="73" t="s">
        <v>15</v>
      </c>
      <c r="G93" s="74"/>
      <c r="H93" s="57">
        <v>2421.2190580000001</v>
      </c>
      <c r="I93" s="61">
        <v>8.5940579553906785E-5</v>
      </c>
    </row>
    <row r="94" spans="1:9" ht="15" customHeight="1">
      <c r="A94" s="53" t="s">
        <v>682</v>
      </c>
      <c r="B94" s="59" t="s">
        <v>496</v>
      </c>
      <c r="C94" s="55" t="s">
        <v>495</v>
      </c>
      <c r="D94" s="73" t="s">
        <v>7</v>
      </c>
      <c r="E94" s="74"/>
      <c r="F94" s="73" t="s">
        <v>15</v>
      </c>
      <c r="G94" s="74"/>
      <c r="H94" s="57">
        <v>6302.6544999999996</v>
      </c>
      <c r="I94" s="61">
        <v>2.2371118328527484E-4</v>
      </c>
    </row>
    <row r="95" spans="1:9" ht="15" customHeight="1">
      <c r="A95" s="53" t="s">
        <v>656</v>
      </c>
      <c r="B95" s="59" t="s">
        <v>504</v>
      </c>
      <c r="C95" s="55" t="s">
        <v>503</v>
      </c>
      <c r="D95" s="73" t="s">
        <v>7</v>
      </c>
      <c r="E95" s="74"/>
      <c r="F95" s="73" t="s">
        <v>15</v>
      </c>
      <c r="G95" s="74"/>
      <c r="H95" s="57">
        <v>3993.9994751999998</v>
      </c>
      <c r="I95" s="61">
        <v>1.4176603661802479E-4</v>
      </c>
    </row>
    <row r="96" spans="1:9" ht="15" customHeight="1">
      <c r="A96" s="53" t="s">
        <v>644</v>
      </c>
      <c r="B96" s="59" t="s">
        <v>514</v>
      </c>
      <c r="C96" s="55" t="s">
        <v>513</v>
      </c>
      <c r="D96" s="73" t="s">
        <v>7</v>
      </c>
      <c r="E96" s="74"/>
      <c r="F96" s="73" t="s">
        <v>15</v>
      </c>
      <c r="G96" s="74"/>
      <c r="H96" s="57">
        <v>216.25156000000001</v>
      </c>
      <c r="I96" s="61">
        <v>7.6757963449982247E-6</v>
      </c>
    </row>
    <row r="97" spans="1:9" ht="15" customHeight="1">
      <c r="A97" s="53" t="s">
        <v>679</v>
      </c>
      <c r="B97" s="59" t="s">
        <v>516</v>
      </c>
      <c r="C97" s="55" t="s">
        <v>515</v>
      </c>
      <c r="D97" s="73" t="s">
        <v>7</v>
      </c>
      <c r="E97" s="74"/>
      <c r="F97" s="73" t="s">
        <v>15</v>
      </c>
      <c r="G97" s="74"/>
      <c r="H97" s="57">
        <v>377.18298751999998</v>
      </c>
      <c r="I97" s="61">
        <v>1.3388018088755184E-5</v>
      </c>
    </row>
    <row r="98" spans="1:9" ht="15" customHeight="1">
      <c r="A98" s="53" t="s">
        <v>630</v>
      </c>
      <c r="B98" s="59" t="s">
        <v>531</v>
      </c>
      <c r="C98" s="55" t="s">
        <v>530</v>
      </c>
      <c r="D98" s="73" t="s">
        <v>7</v>
      </c>
      <c r="E98" s="74"/>
      <c r="F98" s="73" t="s">
        <v>15</v>
      </c>
      <c r="G98" s="74"/>
      <c r="H98" s="57">
        <v>3014.3551239999997</v>
      </c>
      <c r="I98" s="61">
        <v>1.0699379945895358E-4</v>
      </c>
    </row>
    <row r="99" spans="1:9" ht="15" customHeight="1">
      <c r="A99" s="53" t="s">
        <v>634</v>
      </c>
      <c r="B99" s="59" t="s">
        <v>533</v>
      </c>
      <c r="C99" s="55" t="s">
        <v>532</v>
      </c>
      <c r="D99" s="73" t="s">
        <v>7</v>
      </c>
      <c r="E99" s="74"/>
      <c r="F99" s="73" t="s">
        <v>15</v>
      </c>
      <c r="G99" s="74"/>
      <c r="H99" s="57">
        <v>30032.990999999998</v>
      </c>
      <c r="I99" s="61">
        <v>1.0660136858534779E-3</v>
      </c>
    </row>
    <row r="100" spans="1:9" ht="15" customHeight="1">
      <c r="A100" s="53" t="s">
        <v>660</v>
      </c>
      <c r="B100" s="59" t="s">
        <v>535</v>
      </c>
      <c r="C100" s="55" t="s">
        <v>534</v>
      </c>
      <c r="D100" s="73" t="s">
        <v>7</v>
      </c>
      <c r="E100" s="74"/>
      <c r="F100" s="73" t="s">
        <v>15</v>
      </c>
      <c r="G100" s="74"/>
      <c r="H100" s="57">
        <v>3232.5403484799999</v>
      </c>
      <c r="I100" s="61">
        <v>1.1473823075274958E-4</v>
      </c>
    </row>
    <row r="101" spans="1:9" ht="15" customHeight="1">
      <c r="A101" s="53" t="s">
        <v>633</v>
      </c>
      <c r="B101" s="59" t="s">
        <v>537</v>
      </c>
      <c r="C101" s="55" t="s">
        <v>536</v>
      </c>
      <c r="D101" s="73" t="s">
        <v>7</v>
      </c>
      <c r="E101" s="74"/>
      <c r="F101" s="73" t="s">
        <v>15</v>
      </c>
      <c r="G101" s="74"/>
      <c r="H101" s="57">
        <v>2782.6224999999999</v>
      </c>
      <c r="I101" s="61">
        <v>9.876850652550123E-5</v>
      </c>
    </row>
    <row r="102" spans="1:9" ht="15" customHeight="1">
      <c r="A102" s="53" t="s">
        <v>96</v>
      </c>
      <c r="B102" s="59" t="s">
        <v>539</v>
      </c>
      <c r="C102" s="55" t="s">
        <v>538</v>
      </c>
      <c r="D102" s="73" t="s">
        <v>7</v>
      </c>
      <c r="E102" s="74"/>
      <c r="F102" s="73" t="s">
        <v>15</v>
      </c>
      <c r="G102" s="74"/>
      <c r="H102" s="57">
        <v>1367.3193273599998</v>
      </c>
      <c r="I102" s="61">
        <v>4.8532665823984423E-5</v>
      </c>
    </row>
    <row r="103" spans="1:9" ht="15" customHeight="1">
      <c r="A103" s="53" t="s">
        <v>679</v>
      </c>
      <c r="B103" s="59" t="s">
        <v>543</v>
      </c>
      <c r="C103" s="55" t="s">
        <v>542</v>
      </c>
      <c r="D103" s="73" t="s">
        <v>7</v>
      </c>
      <c r="E103" s="74"/>
      <c r="F103" s="73" t="s">
        <v>15</v>
      </c>
      <c r="G103" s="74"/>
      <c r="H103" s="57">
        <v>183156.19000000003</v>
      </c>
      <c r="I103" s="61">
        <v>6.5010842639276253E-3</v>
      </c>
    </row>
    <row r="104" spans="1:9" ht="15" customHeight="1">
      <c r="A104" s="53" t="s">
        <v>674</v>
      </c>
      <c r="B104" s="59" t="s">
        <v>555</v>
      </c>
      <c r="C104" s="55" t="s">
        <v>554</v>
      </c>
      <c r="D104" s="73" t="s">
        <v>7</v>
      </c>
      <c r="E104" s="74"/>
      <c r="F104" s="73" t="s">
        <v>15</v>
      </c>
      <c r="G104" s="74"/>
      <c r="H104" s="57">
        <v>1811.8810000000003</v>
      </c>
      <c r="I104" s="61">
        <v>6.4312273896991679E-5</v>
      </c>
    </row>
    <row r="105" spans="1:9" ht="15" customHeight="1">
      <c r="A105" s="53" t="s">
        <v>664</v>
      </c>
      <c r="B105" s="59" t="s">
        <v>557</v>
      </c>
      <c r="C105" s="55" t="s">
        <v>556</v>
      </c>
      <c r="D105" s="73" t="s">
        <v>7</v>
      </c>
      <c r="E105" s="74"/>
      <c r="F105" s="73" t="s">
        <v>15</v>
      </c>
      <c r="G105" s="74"/>
      <c r="H105" s="57">
        <v>21116.669615999996</v>
      </c>
      <c r="I105" s="61">
        <v>7.4953103439821583E-4</v>
      </c>
    </row>
    <row r="106" spans="1:9" ht="15" customHeight="1">
      <c r="A106" s="53" t="s">
        <v>671</v>
      </c>
      <c r="B106" s="59" t="s">
        <v>561</v>
      </c>
      <c r="C106" s="55" t="s">
        <v>560</v>
      </c>
      <c r="D106" s="73" t="s">
        <v>7</v>
      </c>
      <c r="E106" s="74"/>
      <c r="F106" s="73" t="s">
        <v>15</v>
      </c>
      <c r="G106" s="74"/>
      <c r="H106" s="57">
        <v>10459.998840419999</v>
      </c>
      <c r="I106" s="61">
        <v>3.7127510602920734E-4</v>
      </c>
    </row>
    <row r="107" spans="1:9" ht="15" customHeight="1">
      <c r="A107" s="53" t="s">
        <v>649</v>
      </c>
      <c r="B107" s="59" t="s">
        <v>563</v>
      </c>
      <c r="C107" s="55" t="s">
        <v>562</v>
      </c>
      <c r="D107" s="73" t="s">
        <v>7</v>
      </c>
      <c r="E107" s="74"/>
      <c r="F107" s="73" t="s">
        <v>15</v>
      </c>
      <c r="G107" s="74"/>
      <c r="H107" s="57">
        <v>660.38292799999988</v>
      </c>
      <c r="I107" s="61">
        <v>2.3440130859826514E-5</v>
      </c>
    </row>
    <row r="108" spans="1:9" ht="15" customHeight="1">
      <c r="A108" s="53" t="s">
        <v>651</v>
      </c>
      <c r="B108" s="59" t="s">
        <v>565</v>
      </c>
      <c r="C108" s="55" t="s">
        <v>564</v>
      </c>
      <c r="D108" s="73" t="s">
        <v>7</v>
      </c>
      <c r="E108" s="74"/>
      <c r="F108" s="73" t="s">
        <v>15</v>
      </c>
      <c r="G108" s="74"/>
      <c r="H108" s="57">
        <v>6818.73685346</v>
      </c>
      <c r="I108" s="61">
        <v>2.4202940046903228E-4</v>
      </c>
    </row>
    <row r="109" spans="1:9" ht="15" customHeight="1">
      <c r="A109" s="53" t="s">
        <v>644</v>
      </c>
      <c r="B109" s="59" t="s">
        <v>571</v>
      </c>
      <c r="C109" s="55" t="s">
        <v>570</v>
      </c>
      <c r="D109" s="73" t="s">
        <v>7</v>
      </c>
      <c r="E109" s="74"/>
      <c r="F109" s="73" t="s">
        <v>15</v>
      </c>
      <c r="G109" s="74"/>
      <c r="H109" s="57">
        <v>7008.0057600000009</v>
      </c>
      <c r="I109" s="61">
        <v>2.4874745411471025E-4</v>
      </c>
    </row>
    <row r="110" spans="1:9" ht="15" customHeight="1">
      <c r="A110" s="53" t="s">
        <v>658</v>
      </c>
      <c r="B110" s="59" t="s">
        <v>575</v>
      </c>
      <c r="C110" s="55" t="s">
        <v>574</v>
      </c>
      <c r="D110" s="73" t="s">
        <v>7</v>
      </c>
      <c r="E110" s="74"/>
      <c r="F110" s="73" t="s">
        <v>15</v>
      </c>
      <c r="G110" s="74"/>
      <c r="H110" s="57">
        <v>333.58972500000004</v>
      </c>
      <c r="I110" s="61">
        <v>1.1840685874746814E-5</v>
      </c>
    </row>
    <row r="111" spans="1:9" ht="15" customHeight="1">
      <c r="A111" s="53" t="s">
        <v>664</v>
      </c>
      <c r="B111" s="59" t="s">
        <v>577</v>
      </c>
      <c r="C111" s="55" t="s">
        <v>576</v>
      </c>
      <c r="D111" s="73" t="s">
        <v>7</v>
      </c>
      <c r="E111" s="74"/>
      <c r="F111" s="73" t="s">
        <v>15</v>
      </c>
      <c r="G111" s="74"/>
      <c r="H111" s="57">
        <v>12257.907578999999</v>
      </c>
      <c r="I111" s="61">
        <v>4.3509143791709167E-4</v>
      </c>
    </row>
    <row r="112" spans="1:9" ht="15" customHeight="1">
      <c r="A112" s="53" t="s">
        <v>644</v>
      </c>
      <c r="B112" s="59" t="s">
        <v>590</v>
      </c>
      <c r="C112" s="55" t="s">
        <v>589</v>
      </c>
      <c r="D112" s="73" t="s">
        <v>7</v>
      </c>
      <c r="E112" s="74"/>
      <c r="F112" s="73" t="s">
        <v>15</v>
      </c>
      <c r="G112" s="74"/>
      <c r="H112" s="57">
        <v>7374.1740000000009</v>
      </c>
      <c r="I112" s="61">
        <v>2.6174450642844357E-4</v>
      </c>
    </row>
    <row r="113" spans="1:9" ht="15" customHeight="1">
      <c r="A113" s="53" t="s">
        <v>631</v>
      </c>
      <c r="B113" s="59" t="s">
        <v>598</v>
      </c>
      <c r="C113" s="55" t="s">
        <v>597</v>
      </c>
      <c r="D113" s="73" t="s">
        <v>7</v>
      </c>
      <c r="E113" s="74"/>
      <c r="F113" s="73" t="s">
        <v>15</v>
      </c>
      <c r="G113" s="74"/>
      <c r="H113" s="57">
        <v>2831.2568000000006</v>
      </c>
      <c r="I113" s="61">
        <v>1.0049476913457353E-4</v>
      </c>
    </row>
    <row r="114" spans="1:9" ht="15" customHeight="1">
      <c r="A114" s="53" t="s">
        <v>637</v>
      </c>
      <c r="B114" s="59" t="s">
        <v>600</v>
      </c>
      <c r="C114" s="55" t="s">
        <v>599</v>
      </c>
      <c r="D114" s="73" t="s">
        <v>7</v>
      </c>
      <c r="E114" s="74"/>
      <c r="F114" s="73" t="s">
        <v>15</v>
      </c>
      <c r="G114" s="74"/>
      <c r="H114" s="57">
        <v>4473.8304999999991</v>
      </c>
      <c r="I114" s="61">
        <v>1.5879752173830132E-4</v>
      </c>
    </row>
    <row r="115" spans="1:9" ht="15" customHeight="1">
      <c r="A115" s="53" t="s">
        <v>659</v>
      </c>
      <c r="B115" s="59" t="s">
        <v>602</v>
      </c>
      <c r="C115" s="55" t="s">
        <v>601</v>
      </c>
      <c r="D115" s="73" t="s">
        <v>7</v>
      </c>
      <c r="E115" s="74"/>
      <c r="F115" s="73" t="s">
        <v>15</v>
      </c>
      <c r="G115" s="74"/>
      <c r="H115" s="57">
        <v>3893.8398000000007</v>
      </c>
      <c r="I115" s="61">
        <v>1.3821089339123669E-4</v>
      </c>
    </row>
    <row r="116" spans="1:9" ht="15" customHeight="1">
      <c r="A116" s="53" t="s">
        <v>631</v>
      </c>
      <c r="B116" s="59" t="s">
        <v>604</v>
      </c>
      <c r="C116" s="55" t="s">
        <v>603</v>
      </c>
      <c r="D116" s="73" t="s">
        <v>7</v>
      </c>
      <c r="E116" s="74"/>
      <c r="F116" s="73" t="s">
        <v>15</v>
      </c>
      <c r="G116" s="74"/>
      <c r="H116" s="57">
        <v>335.83979999999997</v>
      </c>
      <c r="I116" s="61">
        <v>1.1920551737730515E-5</v>
      </c>
    </row>
    <row r="117" spans="1:9" ht="15" customHeight="1">
      <c r="A117" s="53" t="s">
        <v>623</v>
      </c>
      <c r="B117" s="59" t="s">
        <v>611</v>
      </c>
      <c r="C117" s="55" t="s">
        <v>610</v>
      </c>
      <c r="D117" s="73" t="s">
        <v>7</v>
      </c>
      <c r="E117" s="74"/>
      <c r="F117" s="73" t="s">
        <v>15</v>
      </c>
      <c r="G117" s="74"/>
      <c r="H117" s="57">
        <v>1561.6000000000001</v>
      </c>
      <c r="I117" s="61">
        <v>5.5428610884236993E-5</v>
      </c>
    </row>
    <row r="118" spans="1:9" ht="15" customHeight="1">
      <c r="A118" s="53" t="s">
        <v>665</v>
      </c>
      <c r="B118" s="59" t="s">
        <v>613</v>
      </c>
      <c r="C118" s="55" t="s">
        <v>612</v>
      </c>
      <c r="D118" s="73" t="s">
        <v>7</v>
      </c>
      <c r="E118" s="74"/>
      <c r="F118" s="73" t="s">
        <v>15</v>
      </c>
      <c r="G118" s="74"/>
      <c r="H118" s="57">
        <v>260.22359999999998</v>
      </c>
      <c r="I118" s="61">
        <v>9.2365731732167843E-6</v>
      </c>
    </row>
    <row r="119" spans="1:9" ht="15" customHeight="1">
      <c r="A119" s="53" t="e">
        <v>#N/A</v>
      </c>
      <c r="B119" s="59"/>
      <c r="C119" s="55" t="s">
        <v>28</v>
      </c>
      <c r="D119" s="73" t="s">
        <v>7</v>
      </c>
      <c r="E119" s="74"/>
      <c r="F119" s="73" t="s">
        <v>15</v>
      </c>
      <c r="G119" s="74"/>
      <c r="H119" s="57">
        <v>0</v>
      </c>
      <c r="I119" s="61">
        <v>0</v>
      </c>
    </row>
    <row r="120" spans="1:9" ht="15" customHeight="1">
      <c r="A120" s="53" t="e">
        <v>#N/A</v>
      </c>
      <c r="B120" s="59"/>
      <c r="C120" s="55" t="s">
        <v>28</v>
      </c>
      <c r="D120" s="73" t="s">
        <v>7</v>
      </c>
      <c r="E120" s="74"/>
      <c r="F120" s="73" t="s">
        <v>15</v>
      </c>
      <c r="G120" s="74"/>
      <c r="H120" s="57">
        <v>0</v>
      </c>
      <c r="I120" s="61">
        <v>0</v>
      </c>
    </row>
    <row r="121" spans="1:9" ht="15" customHeight="1">
      <c r="A121" s="53" t="e">
        <v>#N/A</v>
      </c>
      <c r="B121" s="59"/>
      <c r="C121" s="55" t="s">
        <v>28</v>
      </c>
      <c r="D121" s="73" t="s">
        <v>7</v>
      </c>
      <c r="E121" s="74"/>
      <c r="F121" s="73" t="s">
        <v>15</v>
      </c>
      <c r="G121" s="74"/>
      <c r="H121" s="57">
        <v>0</v>
      </c>
      <c r="I121" s="61">
        <v>0</v>
      </c>
    </row>
    <row r="122" spans="1:9" ht="15" customHeight="1">
      <c r="A122" s="53" t="e">
        <v>#N/A</v>
      </c>
      <c r="B122" s="59"/>
      <c r="C122" s="55" t="s">
        <v>28</v>
      </c>
      <c r="D122" s="73" t="s">
        <v>7</v>
      </c>
      <c r="E122" s="74"/>
      <c r="F122" s="73" t="s">
        <v>15</v>
      </c>
      <c r="G122" s="74"/>
      <c r="H122" s="57">
        <v>0</v>
      </c>
      <c r="I122" s="61">
        <v>0</v>
      </c>
    </row>
    <row r="123" spans="1:9" ht="15" customHeight="1">
      <c r="A123" s="53" t="e">
        <v>#N/A</v>
      </c>
      <c r="B123" s="59"/>
      <c r="C123" s="55" t="s">
        <v>28</v>
      </c>
      <c r="D123" s="73" t="s">
        <v>7</v>
      </c>
      <c r="E123" s="74"/>
      <c r="F123" s="73" t="s">
        <v>15</v>
      </c>
      <c r="G123" s="74"/>
      <c r="H123" s="57">
        <v>0</v>
      </c>
      <c r="I123" s="61">
        <v>0</v>
      </c>
    </row>
    <row r="124" spans="1:9" ht="15" customHeight="1">
      <c r="A124" s="63"/>
      <c r="B124" s="64"/>
      <c r="C124" s="55" t="s">
        <v>28</v>
      </c>
      <c r="D124" s="73" t="s">
        <v>7</v>
      </c>
      <c r="E124" s="74"/>
      <c r="F124" s="73" t="s">
        <v>15</v>
      </c>
      <c r="G124" s="74"/>
      <c r="H124" s="57">
        <v>0</v>
      </c>
      <c r="I124" s="61">
        <v>0</v>
      </c>
    </row>
    <row r="125" spans="1:9" ht="13.5" thickBot="1">
      <c r="A125" s="22" t="s">
        <v>698</v>
      </c>
      <c r="B125" s="22"/>
      <c r="C125" s="22"/>
      <c r="D125" s="23"/>
      <c r="E125" s="23"/>
      <c r="F125" s="23"/>
      <c r="G125" s="23"/>
      <c r="H125" s="23">
        <v>3621731.5450515696</v>
      </c>
      <c r="I125" s="24">
        <v>0.12855247729113092</v>
      </c>
    </row>
    <row r="126" spans="1:9" ht="13.5" thickTop="1">
      <c r="I126" s="4"/>
    </row>
    <row r="127" spans="1:9">
      <c r="A127" s="10" t="s">
        <v>6</v>
      </c>
      <c r="B127" s="10"/>
      <c r="C127" s="10"/>
      <c r="D127" s="14" t="s">
        <v>16</v>
      </c>
    </row>
    <row r="128" spans="1:9" ht="13.5" thickBot="1">
      <c r="A128" s="10" t="s">
        <v>17</v>
      </c>
      <c r="B128" s="10"/>
      <c r="C128" s="10"/>
      <c r="D128" s="25" t="s">
        <v>9</v>
      </c>
      <c r="I128" s="4"/>
    </row>
    <row r="129" spans="1:9" ht="39" thickBot="1">
      <c r="A129" s="26" t="s">
        <v>18</v>
      </c>
      <c r="B129" s="49" t="s">
        <v>19</v>
      </c>
      <c r="C129" s="27" t="s">
        <v>20</v>
      </c>
      <c r="D129" s="26" t="s">
        <v>10</v>
      </c>
      <c r="E129" s="26" t="s">
        <v>21</v>
      </c>
      <c r="F129" s="28" t="s">
        <v>22</v>
      </c>
      <c r="G129" s="28" t="s">
        <v>35</v>
      </c>
      <c r="H129" s="26" t="s">
        <v>12</v>
      </c>
      <c r="I129" s="29" t="s">
        <v>13</v>
      </c>
    </row>
    <row r="130" spans="1:9">
      <c r="A130" s="53" t="s">
        <v>635</v>
      </c>
      <c r="B130" s="34" t="s">
        <v>78</v>
      </c>
      <c r="C130" s="48" t="s">
        <v>77</v>
      </c>
      <c r="D130" s="31" t="s">
        <v>16</v>
      </c>
      <c r="E130" s="31" t="s">
        <v>25</v>
      </c>
      <c r="F130" s="31" t="s">
        <v>26</v>
      </c>
      <c r="G130" s="45"/>
      <c r="H130" s="32">
        <v>1794.9979599999999</v>
      </c>
      <c r="I130" s="33">
        <v>6.3713014512576326E-5</v>
      </c>
    </row>
    <row r="131" spans="1:9">
      <c r="A131" s="53" t="s">
        <v>653</v>
      </c>
      <c r="B131" s="34" t="s">
        <v>90</v>
      </c>
      <c r="C131" s="34" t="s">
        <v>89</v>
      </c>
      <c r="D131" s="35" t="s">
        <v>16</v>
      </c>
      <c r="E131" s="35" t="s">
        <v>25</v>
      </c>
      <c r="F131" s="35" t="s">
        <v>26</v>
      </c>
      <c r="G131" s="37"/>
      <c r="H131" s="32">
        <v>93958.354000000007</v>
      </c>
      <c r="I131" s="33">
        <v>3.3350288442555022E-3</v>
      </c>
    </row>
    <row r="132" spans="1:9">
      <c r="A132" s="53" t="s">
        <v>669</v>
      </c>
      <c r="B132" s="34" t="s">
        <v>126</v>
      </c>
      <c r="C132" s="34" t="s">
        <v>125</v>
      </c>
      <c r="D132" s="37" t="s">
        <v>16</v>
      </c>
      <c r="E132" s="37" t="s">
        <v>25</v>
      </c>
      <c r="F132" s="35" t="s">
        <v>26</v>
      </c>
      <c r="G132" s="37"/>
      <c r="H132" s="32">
        <v>194838.80078400002</v>
      </c>
      <c r="I132" s="33">
        <v>6.9157556825100571E-3</v>
      </c>
    </row>
    <row r="133" spans="1:9">
      <c r="A133" s="53" t="s">
        <v>677</v>
      </c>
      <c r="B133" s="34" t="s">
        <v>128</v>
      </c>
      <c r="C133" s="34" t="s">
        <v>127</v>
      </c>
      <c r="D133" s="37" t="s">
        <v>16</v>
      </c>
      <c r="E133" s="37" t="s">
        <v>25</v>
      </c>
      <c r="F133" s="35" t="s">
        <v>26</v>
      </c>
      <c r="G133" s="37"/>
      <c r="H133" s="32">
        <v>53747.402915480001</v>
      </c>
      <c r="I133" s="33">
        <v>1.9077509491806132E-3</v>
      </c>
    </row>
    <row r="134" spans="1:9">
      <c r="A134" s="53" t="s">
        <v>682</v>
      </c>
      <c r="B134" s="34" t="s">
        <v>142</v>
      </c>
      <c r="C134" s="34" t="s">
        <v>141</v>
      </c>
      <c r="D134" s="37" t="s">
        <v>16</v>
      </c>
      <c r="E134" s="37" t="s">
        <v>25</v>
      </c>
      <c r="F134" s="35" t="s">
        <v>26</v>
      </c>
      <c r="G134" s="37"/>
      <c r="H134" s="32">
        <v>156188.96436779998</v>
      </c>
      <c r="I134" s="33">
        <v>5.5438891715898697E-3</v>
      </c>
    </row>
    <row r="135" spans="1:9">
      <c r="A135" s="53" t="s">
        <v>634</v>
      </c>
      <c r="B135" s="34" t="s">
        <v>230</v>
      </c>
      <c r="C135" s="34" t="s">
        <v>229</v>
      </c>
      <c r="D135" s="37" t="s">
        <v>16</v>
      </c>
      <c r="E135" s="37" t="s">
        <v>25</v>
      </c>
      <c r="F135" s="35" t="s">
        <v>26</v>
      </c>
      <c r="G135" s="37"/>
      <c r="H135" s="32">
        <v>6947.2912811999968</v>
      </c>
      <c r="I135" s="33">
        <v>2.4659240850735583E-4</v>
      </c>
    </row>
    <row r="136" spans="1:9">
      <c r="A136" s="53" t="s">
        <v>634</v>
      </c>
      <c r="B136" s="34" t="s">
        <v>232</v>
      </c>
      <c r="C136" s="34" t="s">
        <v>231</v>
      </c>
      <c r="D136" s="37" t="s">
        <v>16</v>
      </c>
      <c r="E136" s="37" t="s">
        <v>25</v>
      </c>
      <c r="F136" s="35" t="s">
        <v>26</v>
      </c>
      <c r="G136" s="37"/>
      <c r="H136" s="32">
        <v>24.756709529999998</v>
      </c>
      <c r="I136" s="33">
        <v>8.7873336277692842E-7</v>
      </c>
    </row>
    <row r="137" spans="1:9">
      <c r="A137" s="53" t="s">
        <v>652</v>
      </c>
      <c r="B137" s="34" t="s">
        <v>246</v>
      </c>
      <c r="C137" s="34" t="s">
        <v>245</v>
      </c>
      <c r="D137" s="37" t="s">
        <v>16</v>
      </c>
      <c r="E137" s="37" t="s">
        <v>25</v>
      </c>
      <c r="F137" s="35" t="s">
        <v>26</v>
      </c>
      <c r="G137" s="37"/>
      <c r="H137" s="32">
        <v>285743.85137451004</v>
      </c>
      <c r="I137" s="33">
        <v>1.0142408267418648E-2</v>
      </c>
    </row>
    <row r="138" spans="1:9">
      <c r="A138" s="53" t="s">
        <v>641</v>
      </c>
      <c r="B138" s="34" t="s">
        <v>266</v>
      </c>
      <c r="C138" s="34" t="s">
        <v>265</v>
      </c>
      <c r="D138" s="37" t="s">
        <v>16</v>
      </c>
      <c r="E138" s="37" t="s">
        <v>25</v>
      </c>
      <c r="F138" s="35" t="s">
        <v>26</v>
      </c>
      <c r="G138" s="37"/>
      <c r="H138" s="32">
        <v>20579.941910000001</v>
      </c>
      <c r="I138" s="33">
        <v>7.3048001546464588E-4</v>
      </c>
    </row>
    <row r="139" spans="1:9">
      <c r="A139" s="53" t="s">
        <v>668</v>
      </c>
      <c r="B139" s="34" t="s">
        <v>312</v>
      </c>
      <c r="C139" s="34" t="s">
        <v>311</v>
      </c>
      <c r="D139" s="37" t="s">
        <v>16</v>
      </c>
      <c r="E139" s="37" t="s">
        <v>25</v>
      </c>
      <c r="F139" s="35" t="s">
        <v>26</v>
      </c>
      <c r="G139" s="37"/>
      <c r="H139" s="32">
        <v>41136.956820920001</v>
      </c>
      <c r="I139" s="33">
        <v>1.4601462426923882E-3</v>
      </c>
    </row>
    <row r="140" spans="1:9">
      <c r="A140" s="53" t="s">
        <v>650</v>
      </c>
      <c r="B140" s="34" t="s">
        <v>324</v>
      </c>
      <c r="C140" s="34" t="s">
        <v>323</v>
      </c>
      <c r="D140" s="37" t="s">
        <v>16</v>
      </c>
      <c r="E140" s="37" t="s">
        <v>25</v>
      </c>
      <c r="F140" s="35" t="s">
        <v>26</v>
      </c>
      <c r="G140" s="37"/>
      <c r="H140" s="32">
        <v>9.407826</v>
      </c>
      <c r="I140" s="33">
        <v>3.3392848784618834E-7</v>
      </c>
    </row>
    <row r="141" spans="1:9">
      <c r="A141" s="53" t="s">
        <v>681</v>
      </c>
      <c r="B141" s="34" t="s">
        <v>328</v>
      </c>
      <c r="C141" s="34" t="s">
        <v>327</v>
      </c>
      <c r="D141" s="37" t="s">
        <v>16</v>
      </c>
      <c r="E141" s="37" t="s">
        <v>25</v>
      </c>
      <c r="F141" s="35" t="s">
        <v>26</v>
      </c>
      <c r="G141" s="37"/>
      <c r="H141" s="32">
        <v>100751.08203599998</v>
      </c>
      <c r="I141" s="33">
        <v>3.5761350680963639E-3</v>
      </c>
    </row>
    <row r="142" spans="1:9">
      <c r="A142" s="53" t="s">
        <v>677</v>
      </c>
      <c r="B142" s="34" t="s">
        <v>330</v>
      </c>
      <c r="C142" s="34" t="s">
        <v>329</v>
      </c>
      <c r="D142" s="37" t="s">
        <v>16</v>
      </c>
      <c r="E142" s="37" t="s">
        <v>25</v>
      </c>
      <c r="F142" s="35" t="s">
        <v>26</v>
      </c>
      <c r="G142" s="37"/>
      <c r="H142" s="32">
        <v>1623.6240287099999</v>
      </c>
      <c r="I142" s="33">
        <v>5.7630138646044958E-5</v>
      </c>
    </row>
    <row r="143" spans="1:9">
      <c r="A143" s="53" t="s">
        <v>679</v>
      </c>
      <c r="B143" s="34" t="s">
        <v>336</v>
      </c>
      <c r="C143" s="34" t="s">
        <v>335</v>
      </c>
      <c r="D143" s="37" t="s">
        <v>16</v>
      </c>
      <c r="E143" s="37" t="s">
        <v>25</v>
      </c>
      <c r="F143" s="35" t="s">
        <v>26</v>
      </c>
      <c r="G143" s="37"/>
      <c r="H143" s="32">
        <v>525605.96183999989</v>
      </c>
      <c r="I143" s="33">
        <v>1.8656255338924479E-2</v>
      </c>
    </row>
    <row r="144" spans="1:9">
      <c r="A144" s="53" t="s">
        <v>23</v>
      </c>
      <c r="B144" s="34" t="s">
        <v>372</v>
      </c>
      <c r="C144" s="34" t="s">
        <v>371</v>
      </c>
      <c r="D144" s="37" t="s">
        <v>16</v>
      </c>
      <c r="E144" s="37" t="s">
        <v>25</v>
      </c>
      <c r="F144" s="35" t="s">
        <v>26</v>
      </c>
      <c r="G144" s="37"/>
      <c r="H144" s="32">
        <v>217.78563729999999</v>
      </c>
      <c r="I144" s="33">
        <v>7.7302480443630039E-6</v>
      </c>
    </row>
    <row r="145" spans="1:9">
      <c r="A145" s="53" t="s">
        <v>629</v>
      </c>
      <c r="B145" s="34" t="s">
        <v>398</v>
      </c>
      <c r="C145" s="34" t="s">
        <v>397</v>
      </c>
      <c r="D145" s="37" t="s">
        <v>16</v>
      </c>
      <c r="E145" s="37" t="s">
        <v>25</v>
      </c>
      <c r="F145" s="35" t="s">
        <v>26</v>
      </c>
      <c r="G145" s="37"/>
      <c r="H145" s="32">
        <v>58563.914595000009</v>
      </c>
      <c r="I145" s="33">
        <v>2.078711855753037E-3</v>
      </c>
    </row>
    <row r="146" spans="1:9">
      <c r="A146" s="53" t="s">
        <v>658</v>
      </c>
      <c r="B146" s="34" t="s">
        <v>414</v>
      </c>
      <c r="C146" s="34" t="s">
        <v>413</v>
      </c>
      <c r="D146" s="37" t="s">
        <v>16</v>
      </c>
      <c r="E146" s="37" t="s">
        <v>25</v>
      </c>
      <c r="F146" s="35" t="s">
        <v>26</v>
      </c>
      <c r="G146" s="37"/>
      <c r="H146" s="32">
        <v>16358.453523999999</v>
      </c>
      <c r="I146" s="33">
        <v>5.8063931547750456E-4</v>
      </c>
    </row>
    <row r="147" spans="1:9">
      <c r="A147" s="53" t="s">
        <v>670</v>
      </c>
      <c r="B147" s="34" t="s">
        <v>458</v>
      </c>
      <c r="C147" s="34" t="s">
        <v>457</v>
      </c>
      <c r="D147" s="37" t="s">
        <v>16</v>
      </c>
      <c r="E147" s="37" t="s">
        <v>25</v>
      </c>
      <c r="F147" s="35" t="s">
        <v>26</v>
      </c>
      <c r="G147" s="37"/>
      <c r="H147" s="32">
        <v>4675.0839992000001</v>
      </c>
      <c r="I147" s="33">
        <v>1.6594096557555026E-4</v>
      </c>
    </row>
    <row r="148" spans="1:9">
      <c r="A148" s="53" t="s">
        <v>670</v>
      </c>
      <c r="B148" s="34" t="s">
        <v>460</v>
      </c>
      <c r="C148" s="34" t="s">
        <v>459</v>
      </c>
      <c r="D148" s="37" t="s">
        <v>16</v>
      </c>
      <c r="E148" s="37" t="s">
        <v>25</v>
      </c>
      <c r="F148" s="35" t="s">
        <v>26</v>
      </c>
      <c r="G148" s="37"/>
      <c r="H148" s="32">
        <v>8678.4560629400003</v>
      </c>
      <c r="I148" s="33">
        <v>3.0803967993637844E-4</v>
      </c>
    </row>
    <row r="149" spans="1:9">
      <c r="A149" s="53" t="s">
        <v>682</v>
      </c>
      <c r="B149" s="34" t="s">
        <v>468</v>
      </c>
      <c r="C149" s="34" t="s">
        <v>467</v>
      </c>
      <c r="D149" s="37" t="s">
        <v>16</v>
      </c>
      <c r="E149" s="37" t="s">
        <v>25</v>
      </c>
      <c r="F149" s="35" t="s">
        <v>26</v>
      </c>
      <c r="G149" s="37"/>
      <c r="H149" s="32">
        <v>2095.3017</v>
      </c>
      <c r="I149" s="33">
        <v>7.4372222473348011E-5</v>
      </c>
    </row>
    <row r="150" spans="1:9">
      <c r="A150" s="53" t="s">
        <v>635</v>
      </c>
      <c r="B150" s="34" t="s">
        <v>482</v>
      </c>
      <c r="C150" s="34" t="s">
        <v>481</v>
      </c>
      <c r="D150" s="37" t="s">
        <v>16</v>
      </c>
      <c r="E150" s="37" t="s">
        <v>25</v>
      </c>
      <c r="F150" s="35" t="s">
        <v>26</v>
      </c>
      <c r="G150" s="37"/>
      <c r="H150" s="32">
        <v>75.730580000000003</v>
      </c>
      <c r="I150" s="33">
        <v>2.6880384546987576E-6</v>
      </c>
    </row>
    <row r="151" spans="1:9">
      <c r="A151" s="53" t="s">
        <v>682</v>
      </c>
      <c r="B151" s="34" t="s">
        <v>498</v>
      </c>
      <c r="C151" s="34" t="s">
        <v>497</v>
      </c>
      <c r="D151" s="37" t="s">
        <v>16</v>
      </c>
      <c r="E151" s="37" t="s">
        <v>25</v>
      </c>
      <c r="F151" s="35" t="s">
        <v>26</v>
      </c>
      <c r="G151" s="37"/>
      <c r="H151" s="32">
        <v>21982.39194809</v>
      </c>
      <c r="I151" s="33">
        <v>7.8025963729217785E-4</v>
      </c>
    </row>
    <row r="152" spans="1:9">
      <c r="A152" s="53" t="s">
        <v>682</v>
      </c>
      <c r="B152" s="34" t="s">
        <v>500</v>
      </c>
      <c r="C152" s="34" t="s">
        <v>499</v>
      </c>
      <c r="D152" s="37" t="s">
        <v>16</v>
      </c>
      <c r="E152" s="37" t="s">
        <v>25</v>
      </c>
      <c r="F152" s="35" t="s">
        <v>26</v>
      </c>
      <c r="G152" s="37"/>
      <c r="H152" s="32">
        <v>46826.015898739999</v>
      </c>
      <c r="I152" s="33">
        <v>1.6620780062182082E-3</v>
      </c>
    </row>
    <row r="153" spans="1:9">
      <c r="A153" s="53" t="s">
        <v>682</v>
      </c>
      <c r="B153" s="34" t="s">
        <v>502</v>
      </c>
      <c r="C153" s="34" t="s">
        <v>501</v>
      </c>
      <c r="D153" s="37" t="s">
        <v>16</v>
      </c>
      <c r="E153" s="37" t="s">
        <v>25</v>
      </c>
      <c r="F153" s="35" t="s">
        <v>26</v>
      </c>
      <c r="G153" s="37"/>
      <c r="H153" s="32">
        <v>143922.69920159999</v>
      </c>
      <c r="I153" s="33">
        <v>5.1085010831548221E-3</v>
      </c>
    </row>
    <row r="154" spans="1:9">
      <c r="A154" s="53" t="s">
        <v>656</v>
      </c>
      <c r="B154" s="34" t="s">
        <v>504</v>
      </c>
      <c r="C154" s="34" t="s">
        <v>503</v>
      </c>
      <c r="D154" s="37" t="s">
        <v>16</v>
      </c>
      <c r="E154" s="37" t="s">
        <v>25</v>
      </c>
      <c r="F154" s="35" t="s">
        <v>26</v>
      </c>
      <c r="G154" s="37"/>
      <c r="H154" s="32">
        <v>127111.55052479998</v>
      </c>
      <c r="I154" s="33">
        <v>4.5117934637110453E-3</v>
      </c>
    </row>
    <row r="155" spans="1:9">
      <c r="A155" s="53" t="s">
        <v>630</v>
      </c>
      <c r="B155" s="34" t="s">
        <v>531</v>
      </c>
      <c r="C155" s="34" t="s">
        <v>530</v>
      </c>
      <c r="D155" s="37" t="s">
        <v>16</v>
      </c>
      <c r="E155" s="37" t="s">
        <v>25</v>
      </c>
      <c r="F155" s="35" t="s">
        <v>26</v>
      </c>
      <c r="G155" s="37"/>
      <c r="H155" s="32">
        <v>36042.060284999992</v>
      </c>
      <c r="I155" s="33">
        <v>1.2793041335831686E-3</v>
      </c>
    </row>
    <row r="156" spans="1:9">
      <c r="A156" s="53" t="s">
        <v>634</v>
      </c>
      <c r="B156" s="34" t="s">
        <v>533</v>
      </c>
      <c r="C156" s="34" t="s">
        <v>532</v>
      </c>
      <c r="D156" s="37" t="s">
        <v>16</v>
      </c>
      <c r="E156" s="37" t="s">
        <v>25</v>
      </c>
      <c r="F156" s="35" t="s">
        <v>26</v>
      </c>
      <c r="G156" s="37"/>
      <c r="H156" s="32">
        <v>270296.91899999999</v>
      </c>
      <c r="I156" s="33">
        <v>9.5941231726813028E-3</v>
      </c>
    </row>
    <row r="157" spans="1:9">
      <c r="A157" s="53" t="s">
        <v>682</v>
      </c>
      <c r="B157" s="34" t="s">
        <v>541</v>
      </c>
      <c r="C157" s="34" t="s">
        <v>540</v>
      </c>
      <c r="D157" s="37" t="s">
        <v>16</v>
      </c>
      <c r="E157" s="37" t="s">
        <v>25</v>
      </c>
      <c r="F157" s="35" t="s">
        <v>26</v>
      </c>
      <c r="G157" s="37"/>
      <c r="H157" s="32">
        <v>9955.4399999999987</v>
      </c>
      <c r="I157" s="33">
        <v>3.5336591312843762E-4</v>
      </c>
    </row>
    <row r="158" spans="1:9">
      <c r="A158" s="53" t="s">
        <v>647</v>
      </c>
      <c r="B158" s="34" t="s">
        <v>545</v>
      </c>
      <c r="C158" s="34" t="s">
        <v>544</v>
      </c>
      <c r="D158" s="37" t="s">
        <v>16</v>
      </c>
      <c r="E158" s="37" t="s">
        <v>25</v>
      </c>
      <c r="F158" s="35" t="s">
        <v>26</v>
      </c>
      <c r="G158" s="37"/>
      <c r="H158" s="32">
        <v>458.13149999999996</v>
      </c>
      <c r="I158" s="33">
        <v>1.6261265783370782E-5</v>
      </c>
    </row>
    <row r="159" spans="1:9">
      <c r="A159" s="53" t="s">
        <v>664</v>
      </c>
      <c r="B159" s="34" t="s">
        <v>557</v>
      </c>
      <c r="C159" s="34" t="s">
        <v>556</v>
      </c>
      <c r="D159" s="37" t="s">
        <v>16</v>
      </c>
      <c r="E159" s="37" t="s">
        <v>25</v>
      </c>
      <c r="F159" s="35" t="s">
        <v>26</v>
      </c>
      <c r="G159" s="37"/>
      <c r="H159" s="32">
        <v>191593.64274399998</v>
      </c>
      <c r="I159" s="33">
        <v>6.8005695898762106E-3</v>
      </c>
    </row>
    <row r="160" spans="1:9">
      <c r="A160" s="53" t="s">
        <v>649</v>
      </c>
      <c r="B160" s="34" t="s">
        <v>563</v>
      </c>
      <c r="C160" s="34" t="s">
        <v>562</v>
      </c>
      <c r="D160" s="37" t="s">
        <v>16</v>
      </c>
      <c r="E160" s="37" t="s">
        <v>25</v>
      </c>
      <c r="F160" s="35" t="s">
        <v>26</v>
      </c>
      <c r="G160" s="37"/>
      <c r="H160" s="32">
        <v>10966.077071999998</v>
      </c>
      <c r="I160" s="33">
        <v>3.8923822934838677E-4</v>
      </c>
    </row>
    <row r="161" spans="1:9">
      <c r="A161" s="53" t="s">
        <v>635</v>
      </c>
      <c r="B161" s="34" t="s">
        <v>78</v>
      </c>
      <c r="C161" s="34" t="s">
        <v>77</v>
      </c>
      <c r="D161" s="37" t="s">
        <v>16</v>
      </c>
      <c r="E161" s="37" t="s">
        <v>27</v>
      </c>
      <c r="F161" s="35" t="s">
        <v>26</v>
      </c>
      <c r="G161" s="37"/>
      <c r="H161" s="32">
        <v>1364.8601999999998</v>
      </c>
      <c r="I161" s="33">
        <v>4.844537969850273E-5</v>
      </c>
    </row>
    <row r="162" spans="1:9">
      <c r="A162" s="53" t="s">
        <v>669</v>
      </c>
      <c r="B162" s="34" t="s">
        <v>126</v>
      </c>
      <c r="C162" s="34" t="s">
        <v>125</v>
      </c>
      <c r="D162" s="37" t="s">
        <v>16</v>
      </c>
      <c r="E162" s="37" t="s">
        <v>27</v>
      </c>
      <c r="F162" s="35" t="s">
        <v>26</v>
      </c>
      <c r="G162" s="37"/>
      <c r="H162" s="32">
        <v>43736.579591000002</v>
      </c>
      <c r="I162" s="33">
        <v>1.5524192184663166E-3</v>
      </c>
    </row>
    <row r="163" spans="1:9">
      <c r="A163" s="53" t="s">
        <v>682</v>
      </c>
      <c r="B163" s="34" t="s">
        <v>138</v>
      </c>
      <c r="C163" s="34" t="s">
        <v>137</v>
      </c>
      <c r="D163" s="37" t="s">
        <v>16</v>
      </c>
      <c r="E163" s="37" t="s">
        <v>27</v>
      </c>
      <c r="F163" s="35" t="s">
        <v>26</v>
      </c>
      <c r="G163" s="37"/>
      <c r="H163" s="32">
        <v>1969.71</v>
      </c>
      <c r="I163" s="33">
        <v>6.9914375733088138E-5</v>
      </c>
    </row>
    <row r="164" spans="1:9">
      <c r="A164" s="53" t="s">
        <v>682</v>
      </c>
      <c r="B164" s="34" t="s">
        <v>142</v>
      </c>
      <c r="C164" s="34" t="s">
        <v>141</v>
      </c>
      <c r="D164" s="37" t="s">
        <v>16</v>
      </c>
      <c r="E164" s="37" t="s">
        <v>27</v>
      </c>
      <c r="F164" s="35" t="s">
        <v>26</v>
      </c>
      <c r="G164" s="37"/>
      <c r="H164" s="32">
        <v>202060.74089760002</v>
      </c>
      <c r="I164" s="33">
        <v>7.1720966842941224E-3</v>
      </c>
    </row>
    <row r="165" spans="1:9">
      <c r="A165" s="53" t="s">
        <v>634</v>
      </c>
      <c r="B165" s="34" t="s">
        <v>230</v>
      </c>
      <c r="C165" s="34" t="s">
        <v>229</v>
      </c>
      <c r="D165" s="37" t="s">
        <v>16</v>
      </c>
      <c r="E165" s="37" t="s">
        <v>27</v>
      </c>
      <c r="F165" s="35" t="s">
        <v>26</v>
      </c>
      <c r="G165" s="37"/>
      <c r="H165" s="32">
        <v>138820.43190039997</v>
      </c>
      <c r="I165" s="33">
        <v>4.9273973505308587E-3</v>
      </c>
    </row>
    <row r="166" spans="1:9">
      <c r="A166" s="53" t="s">
        <v>634</v>
      </c>
      <c r="B166" s="34" t="s">
        <v>232</v>
      </c>
      <c r="C166" s="34" t="s">
        <v>231</v>
      </c>
      <c r="D166" s="37" t="s">
        <v>16</v>
      </c>
      <c r="E166" s="37" t="s">
        <v>27</v>
      </c>
      <c r="F166" s="35" t="s">
        <v>26</v>
      </c>
      <c r="G166" s="37"/>
      <c r="H166" s="32">
        <v>1929.3520042999999</v>
      </c>
      <c r="I166" s="33">
        <v>6.8481878525273698E-5</v>
      </c>
    </row>
    <row r="167" spans="1:9">
      <c r="A167" s="53" t="s">
        <v>652</v>
      </c>
      <c r="B167" s="34" t="s">
        <v>246</v>
      </c>
      <c r="C167" s="34" t="s">
        <v>245</v>
      </c>
      <c r="D167" s="37" t="s">
        <v>16</v>
      </c>
      <c r="E167" s="37" t="s">
        <v>27</v>
      </c>
      <c r="F167" s="35" t="s">
        <v>26</v>
      </c>
      <c r="G167" s="37"/>
      <c r="H167" s="32">
        <v>6826.05083964</v>
      </c>
      <c r="I167" s="33">
        <v>2.4228900862347894E-4</v>
      </c>
    </row>
    <row r="168" spans="1:9">
      <c r="A168" s="53" t="s">
        <v>624</v>
      </c>
      <c r="B168" s="34" t="s">
        <v>298</v>
      </c>
      <c r="C168" s="34" t="s">
        <v>297</v>
      </c>
      <c r="D168" s="37" t="s">
        <v>16</v>
      </c>
      <c r="E168" s="37" t="s">
        <v>27</v>
      </c>
      <c r="F168" s="35" t="s">
        <v>26</v>
      </c>
      <c r="G168" s="37"/>
      <c r="H168" s="32">
        <v>294247.821</v>
      </c>
      <c r="I168" s="33">
        <v>1.0444254593841967E-2</v>
      </c>
    </row>
    <row r="169" spans="1:9">
      <c r="A169" s="53" t="s">
        <v>681</v>
      </c>
      <c r="B169" s="34" t="s">
        <v>328</v>
      </c>
      <c r="C169" s="34" t="s">
        <v>327</v>
      </c>
      <c r="D169" s="37" t="s">
        <v>16</v>
      </c>
      <c r="E169" s="37" t="s">
        <v>27</v>
      </c>
      <c r="F169" s="35" t="s">
        <v>26</v>
      </c>
      <c r="G169" s="37"/>
      <c r="H169" s="32">
        <v>145552.76643599998</v>
      </c>
      <c r="I169" s="33">
        <v>5.166359921814339E-3</v>
      </c>
    </row>
    <row r="170" spans="1:9">
      <c r="A170" s="53" t="s">
        <v>677</v>
      </c>
      <c r="B170" s="34" t="s">
        <v>330</v>
      </c>
      <c r="C170" s="34" t="s">
        <v>329</v>
      </c>
      <c r="D170" s="37" t="s">
        <v>16</v>
      </c>
      <c r="E170" s="37" t="s">
        <v>27</v>
      </c>
      <c r="F170" s="35" t="s">
        <v>26</v>
      </c>
      <c r="G170" s="37"/>
      <c r="H170" s="32">
        <v>1138.7885325499999</v>
      </c>
      <c r="I170" s="33">
        <v>4.042102103620978E-5</v>
      </c>
    </row>
    <row r="171" spans="1:9">
      <c r="A171" s="53" t="s">
        <v>679</v>
      </c>
      <c r="B171" s="34" t="s">
        <v>340</v>
      </c>
      <c r="C171" s="34" t="s">
        <v>339</v>
      </c>
      <c r="D171" s="37" t="s">
        <v>16</v>
      </c>
      <c r="E171" s="37" t="s">
        <v>27</v>
      </c>
      <c r="F171" s="35" t="s">
        <v>26</v>
      </c>
      <c r="G171" s="37"/>
      <c r="H171" s="32">
        <v>375126.41891999997</v>
      </c>
      <c r="I171" s="33">
        <v>1.3315020688213341E-2</v>
      </c>
    </row>
    <row r="172" spans="1:9">
      <c r="A172" s="53" t="s">
        <v>23</v>
      </c>
      <c r="B172" s="34" t="s">
        <v>372</v>
      </c>
      <c r="C172" s="34" t="s">
        <v>371</v>
      </c>
      <c r="D172" s="37" t="s">
        <v>16</v>
      </c>
      <c r="E172" s="37" t="s">
        <v>27</v>
      </c>
      <c r="F172" s="35" t="s">
        <v>26</v>
      </c>
      <c r="G172" s="37"/>
      <c r="H172" s="32">
        <v>980.09868989999984</v>
      </c>
      <c r="I172" s="33">
        <v>3.4788363800344226E-5</v>
      </c>
    </row>
    <row r="173" spans="1:9">
      <c r="A173" s="53" t="s">
        <v>629</v>
      </c>
      <c r="B173" s="34" t="s">
        <v>398</v>
      </c>
      <c r="C173" s="34" t="s">
        <v>397</v>
      </c>
      <c r="D173" s="37" t="s">
        <v>16</v>
      </c>
      <c r="E173" s="37" t="s">
        <v>27</v>
      </c>
      <c r="F173" s="35" t="s">
        <v>26</v>
      </c>
      <c r="G173" s="37"/>
      <c r="H173" s="32">
        <v>58740.135000000009</v>
      </c>
      <c r="I173" s="33">
        <v>2.0849667560211005E-3</v>
      </c>
    </row>
    <row r="174" spans="1:9">
      <c r="A174" s="53" t="s">
        <v>670</v>
      </c>
      <c r="B174" s="34" t="s">
        <v>458</v>
      </c>
      <c r="C174" s="34" t="s">
        <v>457</v>
      </c>
      <c r="D174" s="37" t="s">
        <v>16</v>
      </c>
      <c r="E174" s="37" t="s">
        <v>27</v>
      </c>
      <c r="F174" s="35" t="s">
        <v>26</v>
      </c>
      <c r="G174" s="37"/>
      <c r="H174" s="32">
        <v>4939.3660008000006</v>
      </c>
      <c r="I174" s="33">
        <v>1.7532159072308724E-4</v>
      </c>
    </row>
    <row r="175" spans="1:9">
      <c r="A175" s="53" t="s">
        <v>670</v>
      </c>
      <c r="B175" s="34" t="s">
        <v>460</v>
      </c>
      <c r="C175" s="34" t="s">
        <v>459</v>
      </c>
      <c r="D175" s="37" t="s">
        <v>16</v>
      </c>
      <c r="E175" s="37" t="s">
        <v>27</v>
      </c>
      <c r="F175" s="35" t="s">
        <v>26</v>
      </c>
      <c r="G175" s="37"/>
      <c r="H175" s="32">
        <v>298828.31393706001</v>
      </c>
      <c r="I175" s="33">
        <v>1.0606838072752249E-2</v>
      </c>
    </row>
    <row r="176" spans="1:9">
      <c r="A176" s="53" t="s">
        <v>682</v>
      </c>
      <c r="B176" s="34" t="s">
        <v>468</v>
      </c>
      <c r="C176" s="34" t="s">
        <v>467</v>
      </c>
      <c r="D176" s="37" t="s">
        <v>16</v>
      </c>
      <c r="E176" s="37" t="s">
        <v>27</v>
      </c>
      <c r="F176" s="35" t="s">
        <v>26</v>
      </c>
      <c r="G176" s="37"/>
      <c r="H176" s="32">
        <v>67748.088300000003</v>
      </c>
      <c r="I176" s="33">
        <v>2.4047018599715861E-3</v>
      </c>
    </row>
    <row r="177" spans="1:9">
      <c r="A177" s="53" t="s">
        <v>635</v>
      </c>
      <c r="B177" s="34" t="s">
        <v>482</v>
      </c>
      <c r="C177" s="34" t="s">
        <v>481</v>
      </c>
      <c r="D177" s="37" t="s">
        <v>16</v>
      </c>
      <c r="E177" s="37" t="s">
        <v>27</v>
      </c>
      <c r="F177" s="35" t="s">
        <v>26</v>
      </c>
      <c r="G177" s="37"/>
      <c r="H177" s="32">
        <v>3201.176164</v>
      </c>
      <c r="I177" s="33">
        <v>1.1362496667920747E-4</v>
      </c>
    </row>
    <row r="178" spans="1:9">
      <c r="A178" s="53" t="s">
        <v>680</v>
      </c>
      <c r="B178" s="34" t="s">
        <v>492</v>
      </c>
      <c r="C178" s="34" t="s">
        <v>491</v>
      </c>
      <c r="D178" s="37" t="s">
        <v>16</v>
      </c>
      <c r="E178" s="37" t="s">
        <v>27</v>
      </c>
      <c r="F178" s="35" t="s">
        <v>26</v>
      </c>
      <c r="G178" s="37"/>
      <c r="H178" s="32">
        <v>31096.903496999999</v>
      </c>
      <c r="I178" s="33">
        <v>1.1037770002816864E-3</v>
      </c>
    </row>
    <row r="179" spans="1:9">
      <c r="A179" s="53" t="s">
        <v>682</v>
      </c>
      <c r="B179" s="34" t="s">
        <v>498</v>
      </c>
      <c r="C179" s="34" t="s">
        <v>497</v>
      </c>
      <c r="D179" s="37" t="s">
        <v>16</v>
      </c>
      <c r="E179" s="37" t="s">
        <v>27</v>
      </c>
      <c r="F179" s="35" t="s">
        <v>26</v>
      </c>
      <c r="G179" s="37"/>
      <c r="H179" s="32">
        <v>50040.395559000011</v>
      </c>
      <c r="I179" s="33">
        <v>1.7761716277747901E-3</v>
      </c>
    </row>
    <row r="180" spans="1:9">
      <c r="A180" s="53" t="s">
        <v>682</v>
      </c>
      <c r="B180" s="34" t="s">
        <v>500</v>
      </c>
      <c r="C180" s="34" t="s">
        <v>499</v>
      </c>
      <c r="D180" s="37" t="s">
        <v>16</v>
      </c>
      <c r="E180" s="37" t="s">
        <v>27</v>
      </c>
      <c r="F180" s="35" t="s">
        <v>26</v>
      </c>
      <c r="G180" s="37"/>
      <c r="H180" s="32">
        <v>103975.63632911</v>
      </c>
      <c r="I180" s="33">
        <v>3.6905898357627899E-3</v>
      </c>
    </row>
    <row r="181" spans="1:9">
      <c r="A181" s="53" t="s">
        <v>682</v>
      </c>
      <c r="B181" s="34" t="s">
        <v>502</v>
      </c>
      <c r="C181" s="34" t="s">
        <v>501</v>
      </c>
      <c r="D181" s="37" t="s">
        <v>16</v>
      </c>
      <c r="E181" s="37" t="s">
        <v>27</v>
      </c>
      <c r="F181" s="35" t="s">
        <v>26</v>
      </c>
      <c r="G181" s="37"/>
      <c r="H181" s="32">
        <v>316929.99771935993</v>
      </c>
      <c r="I181" s="33">
        <v>1.1249352920804635E-2</v>
      </c>
    </row>
    <row r="182" spans="1:9">
      <c r="A182" s="53" t="s">
        <v>623</v>
      </c>
      <c r="B182" s="34" t="s">
        <v>611</v>
      </c>
      <c r="C182" s="34" t="s">
        <v>610</v>
      </c>
      <c r="D182" s="37" t="s">
        <v>16</v>
      </c>
      <c r="E182" s="37" t="s">
        <v>27</v>
      </c>
      <c r="F182" s="35" t="s">
        <v>26</v>
      </c>
      <c r="G182" s="37"/>
      <c r="H182" s="32">
        <v>29670.399999999998</v>
      </c>
      <c r="I182" s="33">
        <v>1.0531436068005027E-3</v>
      </c>
    </row>
    <row r="183" spans="1:9">
      <c r="A183" s="53" t="e">
        <v>#N/A</v>
      </c>
      <c r="B183" s="34"/>
      <c r="C183" s="34" t="s">
        <v>28</v>
      </c>
      <c r="D183" s="37" t="s">
        <v>16</v>
      </c>
      <c r="E183" s="37" t="s">
        <v>27</v>
      </c>
      <c r="F183" s="35" t="s">
        <v>26</v>
      </c>
      <c r="G183" s="37"/>
      <c r="H183" s="32">
        <v>0</v>
      </c>
      <c r="I183" s="33">
        <v>0</v>
      </c>
    </row>
    <row r="184" spans="1:9">
      <c r="A184" s="53" t="e">
        <v>#N/A</v>
      </c>
      <c r="B184" s="34"/>
      <c r="C184" s="34" t="s">
        <v>28</v>
      </c>
      <c r="D184" s="37" t="s">
        <v>16</v>
      </c>
      <c r="E184" s="37" t="s">
        <v>27</v>
      </c>
      <c r="F184" s="35" t="s">
        <v>26</v>
      </c>
      <c r="G184" s="37"/>
      <c r="H184" s="32">
        <v>0</v>
      </c>
      <c r="I184" s="33">
        <v>0</v>
      </c>
    </row>
    <row r="185" spans="1:9">
      <c r="A185" s="53" t="e">
        <v>#N/A</v>
      </c>
      <c r="B185" s="34"/>
      <c r="C185" s="34" t="s">
        <v>28</v>
      </c>
      <c r="D185" s="37" t="s">
        <v>16</v>
      </c>
      <c r="E185" s="37" t="s">
        <v>27</v>
      </c>
      <c r="F185" s="35" t="s">
        <v>26</v>
      </c>
      <c r="G185" s="37"/>
      <c r="H185" s="32">
        <v>0</v>
      </c>
      <c r="I185" s="33">
        <v>0</v>
      </c>
    </row>
    <row r="186" spans="1:9">
      <c r="A186" s="53" t="e">
        <v>#N/A</v>
      </c>
      <c r="B186" s="34"/>
      <c r="C186" s="34" t="s">
        <v>28</v>
      </c>
      <c r="D186" s="37" t="s">
        <v>16</v>
      </c>
      <c r="E186" s="37" t="s">
        <v>27</v>
      </c>
      <c r="F186" s="35" t="s">
        <v>26</v>
      </c>
      <c r="G186" s="37"/>
      <c r="H186" s="32">
        <v>0</v>
      </c>
      <c r="I186" s="33">
        <v>0</v>
      </c>
    </row>
    <row r="187" spans="1:9">
      <c r="A187" s="53" t="e">
        <v>#N/A</v>
      </c>
      <c r="B187" s="34"/>
      <c r="C187" s="34" t="s">
        <v>28</v>
      </c>
      <c r="D187" s="37" t="s">
        <v>16</v>
      </c>
      <c r="E187" s="37" t="s">
        <v>27</v>
      </c>
      <c r="F187" s="35" t="s">
        <v>26</v>
      </c>
      <c r="G187" s="37"/>
      <c r="H187" s="32">
        <v>0</v>
      </c>
      <c r="I187" s="33">
        <v>0</v>
      </c>
    </row>
    <row r="188" spans="1:9">
      <c r="A188" s="53"/>
      <c r="B188" s="34"/>
      <c r="C188" s="34"/>
      <c r="D188" s="37"/>
      <c r="E188" s="37"/>
      <c r="F188" s="35"/>
      <c r="G188" s="37"/>
      <c r="H188" s="32"/>
      <c r="I188" s="33"/>
    </row>
    <row r="189" spans="1:9" ht="13.5" thickBot="1">
      <c r="A189" s="22" t="s">
        <v>699</v>
      </c>
      <c r="B189" s="22"/>
      <c r="C189" s="22"/>
      <c r="D189" s="23"/>
      <c r="E189" s="23"/>
      <c r="F189" s="23"/>
      <c r="G189" s="46">
        <v>0</v>
      </c>
      <c r="H189" s="23">
        <v>4611695.0796445403</v>
      </c>
      <c r="I189" s="24">
        <v>0.16369099134629067</v>
      </c>
    </row>
    <row r="190" spans="1:9" ht="13.5" thickTop="1">
      <c r="I190" s="4"/>
    </row>
    <row r="191" spans="1:9">
      <c r="A191" s="10" t="s">
        <v>6</v>
      </c>
      <c r="B191" s="10"/>
      <c r="C191" s="10"/>
      <c r="D191" s="14" t="s">
        <v>30</v>
      </c>
    </row>
    <row r="192" spans="1:9" ht="13.5" thickBot="1">
      <c r="A192" s="10" t="s">
        <v>17</v>
      </c>
      <c r="B192" s="10"/>
      <c r="C192" s="10"/>
      <c r="D192" s="25" t="s">
        <v>9</v>
      </c>
      <c r="I192" s="4"/>
    </row>
    <row r="193" spans="1:9" ht="39" thickBot="1">
      <c r="A193" s="26" t="s">
        <v>18</v>
      </c>
      <c r="B193" s="49" t="s">
        <v>19</v>
      </c>
      <c r="C193" s="27" t="s">
        <v>20</v>
      </c>
      <c r="D193" s="26" t="s">
        <v>31</v>
      </c>
      <c r="E193" s="26" t="s">
        <v>21</v>
      </c>
      <c r="F193" s="28" t="s">
        <v>22</v>
      </c>
      <c r="G193" s="28" t="s">
        <v>35</v>
      </c>
      <c r="H193" s="26" t="s">
        <v>12</v>
      </c>
      <c r="I193" s="29" t="s">
        <v>13</v>
      </c>
    </row>
    <row r="194" spans="1:9">
      <c r="A194" s="53" t="s">
        <v>652</v>
      </c>
      <c r="B194" s="48" t="s">
        <v>65</v>
      </c>
      <c r="C194" s="48" t="s">
        <v>64</v>
      </c>
      <c r="D194" s="31" t="s">
        <v>30</v>
      </c>
      <c r="E194" s="35" t="s">
        <v>25</v>
      </c>
      <c r="F194" s="31" t="s">
        <v>26</v>
      </c>
      <c r="G194" s="31"/>
      <c r="H194" s="32">
        <v>436.61228979999999</v>
      </c>
      <c r="I194" s="18">
        <v>1.5497446669185394E-5</v>
      </c>
    </row>
    <row r="195" spans="1:9">
      <c r="A195" s="53" t="s">
        <v>635</v>
      </c>
      <c r="B195" s="34" t="s">
        <v>78</v>
      </c>
      <c r="C195" s="34" t="s">
        <v>77</v>
      </c>
      <c r="D195" s="35" t="s">
        <v>30</v>
      </c>
      <c r="E195" s="35" t="s">
        <v>25</v>
      </c>
      <c r="F195" s="35" t="s">
        <v>26</v>
      </c>
      <c r="G195" s="35"/>
      <c r="H195" s="32">
        <v>1127.4572439999999</v>
      </c>
      <c r="I195" s="33">
        <v>4.0018819714581344E-5</v>
      </c>
    </row>
    <row r="196" spans="1:9" s="4" customFormat="1">
      <c r="A196" s="53" t="s">
        <v>622</v>
      </c>
      <c r="B196" s="40" t="s">
        <v>100</v>
      </c>
      <c r="C196" s="40" t="s">
        <v>99</v>
      </c>
      <c r="D196" s="35" t="s">
        <v>30</v>
      </c>
      <c r="E196" s="35" t="s">
        <v>25</v>
      </c>
      <c r="F196" s="35" t="s">
        <v>26</v>
      </c>
      <c r="G196" s="37"/>
      <c r="H196" s="32">
        <v>60163.552000000003</v>
      </c>
      <c r="I196" s="33">
        <v>2.1354905950445426E-3</v>
      </c>
    </row>
    <row r="197" spans="1:9" s="4" customFormat="1">
      <c r="A197" s="53" t="s">
        <v>635</v>
      </c>
      <c r="B197" s="40" t="s">
        <v>102</v>
      </c>
      <c r="C197" s="40" t="s">
        <v>101</v>
      </c>
      <c r="D197" s="37" t="s">
        <v>30</v>
      </c>
      <c r="E197" s="35" t="s">
        <v>25</v>
      </c>
      <c r="F197" s="35" t="s">
        <v>26</v>
      </c>
      <c r="G197" s="37"/>
      <c r="H197" s="32">
        <v>203056.59239799998</v>
      </c>
      <c r="I197" s="33">
        <v>7.2074441902586156E-3</v>
      </c>
    </row>
    <row r="198" spans="1:9" s="4" customFormat="1">
      <c r="A198" s="53" t="s">
        <v>23</v>
      </c>
      <c r="B198" s="40" t="s">
        <v>114</v>
      </c>
      <c r="C198" s="40" t="s">
        <v>113</v>
      </c>
      <c r="D198" s="35" t="s">
        <v>30</v>
      </c>
      <c r="E198" s="35" t="s">
        <v>25</v>
      </c>
      <c r="F198" s="35" t="s">
        <v>26</v>
      </c>
      <c r="G198" s="37"/>
      <c r="H198" s="32">
        <v>24892.196</v>
      </c>
      <c r="I198" s="33">
        <v>8.8354242196347357E-4</v>
      </c>
    </row>
    <row r="199" spans="1:9" s="4" customFormat="1">
      <c r="A199" s="53" t="s">
        <v>660</v>
      </c>
      <c r="B199" s="40" t="s">
        <v>122</v>
      </c>
      <c r="C199" s="40" t="s">
        <v>121</v>
      </c>
      <c r="D199" s="35" t="s">
        <v>30</v>
      </c>
      <c r="E199" s="35" t="s">
        <v>25</v>
      </c>
      <c r="F199" s="35" t="s">
        <v>26</v>
      </c>
      <c r="G199" s="37"/>
      <c r="H199" s="32">
        <v>12121.069062159999</v>
      </c>
      <c r="I199" s="33">
        <v>4.3023438815793411E-4</v>
      </c>
    </row>
    <row r="200" spans="1:9" s="4" customFormat="1">
      <c r="A200" s="53" t="s">
        <v>677</v>
      </c>
      <c r="B200" s="40" t="s">
        <v>130</v>
      </c>
      <c r="C200" s="40" t="s">
        <v>129</v>
      </c>
      <c r="D200" s="35" t="s">
        <v>30</v>
      </c>
      <c r="E200" s="35" t="s">
        <v>25</v>
      </c>
      <c r="F200" s="35" t="s">
        <v>26</v>
      </c>
      <c r="G200" s="37"/>
      <c r="H200" s="32">
        <v>6032.7133999999996</v>
      </c>
      <c r="I200" s="33">
        <v>2.1412968982115926E-4</v>
      </c>
    </row>
    <row r="201" spans="1:9" s="4" customFormat="1">
      <c r="A201" s="53" t="s">
        <v>682</v>
      </c>
      <c r="B201" s="40" t="s">
        <v>132</v>
      </c>
      <c r="C201" s="40" t="s">
        <v>131</v>
      </c>
      <c r="D201" s="35" t="s">
        <v>30</v>
      </c>
      <c r="E201" s="35" t="s">
        <v>25</v>
      </c>
      <c r="F201" s="35" t="s">
        <v>26</v>
      </c>
      <c r="G201" s="37"/>
      <c r="H201" s="32">
        <v>718905.53</v>
      </c>
      <c r="I201" s="33">
        <v>2.5517376335102562E-2</v>
      </c>
    </row>
    <row r="202" spans="1:9" s="4" customFormat="1">
      <c r="A202" s="53" t="s">
        <v>682</v>
      </c>
      <c r="B202" s="40" t="s">
        <v>142</v>
      </c>
      <c r="C202" s="40" t="s">
        <v>141</v>
      </c>
      <c r="D202" s="35" t="s">
        <v>30</v>
      </c>
      <c r="E202" s="35" t="s">
        <v>25</v>
      </c>
      <c r="F202" s="35" t="s">
        <v>26</v>
      </c>
      <c r="G202" s="37"/>
      <c r="H202" s="32">
        <v>69251.13641159999</v>
      </c>
      <c r="I202" s="33">
        <v>2.4580521858669256E-3</v>
      </c>
    </row>
    <row r="203" spans="1:9" s="4" customFormat="1">
      <c r="A203" s="53" t="s">
        <v>621</v>
      </c>
      <c r="B203" s="40" t="s">
        <v>224</v>
      </c>
      <c r="C203" s="40" t="s">
        <v>223</v>
      </c>
      <c r="D203" s="35" t="s">
        <v>30</v>
      </c>
      <c r="E203" s="35" t="s">
        <v>25</v>
      </c>
      <c r="F203" s="35" t="s">
        <v>26</v>
      </c>
      <c r="G203" s="37"/>
      <c r="H203" s="32">
        <v>185018.24208800006</v>
      </c>
      <c r="I203" s="33">
        <v>6.5671773483486897E-3</v>
      </c>
    </row>
    <row r="204" spans="1:9" s="4" customFormat="1">
      <c r="A204" s="53" t="s">
        <v>626</v>
      </c>
      <c r="B204" s="40" t="s">
        <v>226</v>
      </c>
      <c r="C204" s="40" t="s">
        <v>225</v>
      </c>
      <c r="D204" s="35" t="s">
        <v>30</v>
      </c>
      <c r="E204" s="35" t="s">
        <v>25</v>
      </c>
      <c r="F204" s="35" t="s">
        <v>26</v>
      </c>
      <c r="G204" s="37"/>
      <c r="H204" s="32">
        <v>4520.3695699500004</v>
      </c>
      <c r="I204" s="33">
        <v>1.6044941466809953E-4</v>
      </c>
    </row>
    <row r="205" spans="1:9" s="4" customFormat="1">
      <c r="A205" s="53" t="s">
        <v>631</v>
      </c>
      <c r="B205" s="40" t="s">
        <v>228</v>
      </c>
      <c r="C205" s="40" t="s">
        <v>227</v>
      </c>
      <c r="D205" s="35" t="s">
        <v>30</v>
      </c>
      <c r="E205" s="35" t="s">
        <v>25</v>
      </c>
      <c r="F205" s="35" t="s">
        <v>26</v>
      </c>
      <c r="G205" s="37"/>
      <c r="H205" s="32">
        <v>40271.035500000005</v>
      </c>
      <c r="I205" s="33">
        <v>1.4294105767384698E-3</v>
      </c>
    </row>
    <row r="206" spans="1:9" s="4" customFormat="1">
      <c r="A206" s="53" t="s">
        <v>634</v>
      </c>
      <c r="B206" s="40" t="s">
        <v>230</v>
      </c>
      <c r="C206" s="40" t="s">
        <v>229</v>
      </c>
      <c r="D206" s="35" t="s">
        <v>30</v>
      </c>
      <c r="E206" s="35" t="s">
        <v>25</v>
      </c>
      <c r="F206" s="35" t="s">
        <v>26</v>
      </c>
      <c r="G206" s="37"/>
      <c r="H206" s="32">
        <v>293.89688559999996</v>
      </c>
      <c r="I206" s="33">
        <v>1.0431798227466387E-5</v>
      </c>
    </row>
    <row r="207" spans="1:9" s="4" customFormat="1">
      <c r="A207" s="53" t="s">
        <v>636</v>
      </c>
      <c r="B207" s="40" t="s">
        <v>234</v>
      </c>
      <c r="C207" s="40" t="s">
        <v>233</v>
      </c>
      <c r="D207" s="35" t="s">
        <v>30</v>
      </c>
      <c r="E207" s="35" t="s">
        <v>25</v>
      </c>
      <c r="F207" s="35" t="s">
        <v>26</v>
      </c>
      <c r="G207" s="37"/>
      <c r="H207" s="32">
        <v>8103.56</v>
      </c>
      <c r="I207" s="33">
        <v>2.8763388448838848E-4</v>
      </c>
    </row>
    <row r="208" spans="1:9" s="4" customFormat="1">
      <c r="A208" s="53" t="s">
        <v>636</v>
      </c>
      <c r="B208" s="40" t="s">
        <v>236</v>
      </c>
      <c r="C208" s="40" t="s">
        <v>235</v>
      </c>
      <c r="D208" s="35" t="s">
        <v>30</v>
      </c>
      <c r="E208" s="35" t="s">
        <v>25</v>
      </c>
      <c r="F208" s="35" t="s">
        <v>26</v>
      </c>
      <c r="G208" s="37"/>
      <c r="H208" s="32">
        <v>66046.180000000008</v>
      </c>
      <c r="I208" s="33">
        <v>2.3442930402217442E-3</v>
      </c>
    </row>
    <row r="209" spans="1:9" s="4" customFormat="1">
      <c r="A209" s="53" t="s">
        <v>626</v>
      </c>
      <c r="B209" s="40" t="s">
        <v>250</v>
      </c>
      <c r="C209" s="40" t="s">
        <v>249</v>
      </c>
      <c r="D209" s="35" t="s">
        <v>30</v>
      </c>
      <c r="E209" s="35" t="s">
        <v>25</v>
      </c>
      <c r="F209" s="35" t="s">
        <v>26</v>
      </c>
      <c r="G209" s="37"/>
      <c r="H209" s="32">
        <v>8267.3172938400003</v>
      </c>
      <c r="I209" s="33">
        <v>2.9344640966750803E-4</v>
      </c>
    </row>
    <row r="210" spans="1:9" s="4" customFormat="1">
      <c r="A210" s="53" t="s">
        <v>655</v>
      </c>
      <c r="B210" s="40" t="s">
        <v>252</v>
      </c>
      <c r="C210" s="40" t="s">
        <v>251</v>
      </c>
      <c r="D210" s="35" t="s">
        <v>30</v>
      </c>
      <c r="E210" s="35" t="s">
        <v>25</v>
      </c>
      <c r="F210" s="35" t="s">
        <v>26</v>
      </c>
      <c r="G210" s="37"/>
      <c r="H210" s="32">
        <v>7650.6349999999993</v>
      </c>
      <c r="I210" s="33">
        <v>2.7155742215184708E-4</v>
      </c>
    </row>
    <row r="211" spans="1:9" s="4" customFormat="1">
      <c r="A211" s="53" t="s">
        <v>633</v>
      </c>
      <c r="B211" s="40" t="s">
        <v>254</v>
      </c>
      <c r="C211" s="40" t="s">
        <v>253</v>
      </c>
      <c r="D211" s="35" t="s">
        <v>30</v>
      </c>
      <c r="E211" s="35" t="s">
        <v>25</v>
      </c>
      <c r="F211" s="35" t="s">
        <v>26</v>
      </c>
      <c r="G211" s="37"/>
      <c r="H211" s="32">
        <v>293682.31803000002</v>
      </c>
      <c r="I211" s="33">
        <v>1.0424182203935456E-2</v>
      </c>
    </row>
    <row r="212" spans="1:9" s="4" customFormat="1">
      <c r="A212" s="53" t="s">
        <v>644</v>
      </c>
      <c r="B212" s="40" t="s">
        <v>264</v>
      </c>
      <c r="C212" s="40" t="s">
        <v>263</v>
      </c>
      <c r="D212" s="35" t="s">
        <v>30</v>
      </c>
      <c r="E212" s="35" t="s">
        <v>25</v>
      </c>
      <c r="F212" s="35" t="s">
        <v>26</v>
      </c>
      <c r="G212" s="37"/>
      <c r="H212" s="32">
        <v>4398.8006904100002</v>
      </c>
      <c r="I212" s="33">
        <v>1.5613435695827928E-4</v>
      </c>
    </row>
    <row r="213" spans="1:9" s="4" customFormat="1">
      <c r="A213" s="53" t="s">
        <v>624</v>
      </c>
      <c r="B213" s="40" t="s">
        <v>298</v>
      </c>
      <c r="C213" s="40" t="s">
        <v>297</v>
      </c>
      <c r="D213" s="35" t="s">
        <v>30</v>
      </c>
      <c r="E213" s="35" t="s">
        <v>25</v>
      </c>
      <c r="F213" s="35" t="s">
        <v>26</v>
      </c>
      <c r="G213" s="37"/>
      <c r="H213" s="32">
        <v>323672.60310000001</v>
      </c>
      <c r="I213" s="33">
        <v>1.1488680053226164E-2</v>
      </c>
    </row>
    <row r="214" spans="1:9" s="4" customFormat="1">
      <c r="A214" s="53" t="s">
        <v>675</v>
      </c>
      <c r="B214" s="40" t="s">
        <v>308</v>
      </c>
      <c r="C214" s="40" t="s">
        <v>307</v>
      </c>
      <c r="D214" s="35" t="s">
        <v>30</v>
      </c>
      <c r="E214" s="35" t="s">
        <v>25</v>
      </c>
      <c r="F214" s="35" t="s">
        <v>26</v>
      </c>
      <c r="G214" s="37"/>
      <c r="H214" s="32">
        <v>10653.52</v>
      </c>
      <c r="I214" s="33">
        <v>3.7814409235875797E-4</v>
      </c>
    </row>
    <row r="215" spans="1:9" s="4" customFormat="1">
      <c r="A215" s="53" t="s">
        <v>633</v>
      </c>
      <c r="B215" s="40" t="s">
        <v>310</v>
      </c>
      <c r="C215" s="40" t="s">
        <v>309</v>
      </c>
      <c r="D215" s="35" t="s">
        <v>30</v>
      </c>
      <c r="E215" s="35" t="s">
        <v>25</v>
      </c>
      <c r="F215" s="35" t="s">
        <v>26</v>
      </c>
      <c r="G215" s="37"/>
      <c r="H215" s="32">
        <v>6684.940802000001</v>
      </c>
      <c r="I215" s="33">
        <v>2.3728034227600998E-4</v>
      </c>
    </row>
    <row r="216" spans="1:9" s="4" customFormat="1">
      <c r="A216" s="53" t="s">
        <v>668</v>
      </c>
      <c r="B216" s="40" t="s">
        <v>312</v>
      </c>
      <c r="C216" s="40" t="s">
        <v>311</v>
      </c>
      <c r="D216" s="35" t="s">
        <v>30</v>
      </c>
      <c r="E216" s="35" t="s">
        <v>25</v>
      </c>
      <c r="F216" s="35" t="s">
        <v>26</v>
      </c>
      <c r="G216" s="37"/>
      <c r="H216" s="32">
        <v>12329.654786520001</v>
      </c>
      <c r="I216" s="33">
        <v>4.3763808753777354E-4</v>
      </c>
    </row>
    <row r="217" spans="1:9" s="4" customFormat="1">
      <c r="A217" s="53" t="s">
        <v>624</v>
      </c>
      <c r="B217" s="40" t="s">
        <v>314</v>
      </c>
      <c r="C217" s="40" t="s">
        <v>313</v>
      </c>
      <c r="D217" s="35" t="s">
        <v>30</v>
      </c>
      <c r="E217" s="35" t="s">
        <v>25</v>
      </c>
      <c r="F217" s="35" t="s">
        <v>26</v>
      </c>
      <c r="G217" s="37"/>
      <c r="H217" s="32">
        <v>3897555.4499999988</v>
      </c>
      <c r="I217" s="33">
        <v>0.13834277948116491</v>
      </c>
    </row>
    <row r="218" spans="1:9" s="4" customFormat="1">
      <c r="A218" s="53" t="s">
        <v>624</v>
      </c>
      <c r="B218" s="40" t="s">
        <v>318</v>
      </c>
      <c r="C218" s="40" t="s">
        <v>317</v>
      </c>
      <c r="D218" s="35" t="s">
        <v>30</v>
      </c>
      <c r="E218" s="35" t="s">
        <v>25</v>
      </c>
      <c r="F218" s="35" t="s">
        <v>26</v>
      </c>
      <c r="G218" s="37"/>
      <c r="H218" s="32">
        <v>925325.24225000013</v>
      </c>
      <c r="I218" s="33">
        <v>3.284419364372284E-2</v>
      </c>
    </row>
    <row r="219" spans="1:9" s="4" customFormat="1">
      <c r="A219" s="53" t="s">
        <v>624</v>
      </c>
      <c r="B219" s="40" t="s">
        <v>320</v>
      </c>
      <c r="C219" s="40" t="s">
        <v>319</v>
      </c>
      <c r="D219" s="35" t="s">
        <v>30</v>
      </c>
      <c r="E219" s="35" t="s">
        <v>25</v>
      </c>
      <c r="F219" s="35" t="s">
        <v>26</v>
      </c>
      <c r="G219" s="37"/>
      <c r="H219" s="32">
        <v>829055.05</v>
      </c>
      <c r="I219" s="33">
        <v>2.9427106664998488E-2</v>
      </c>
    </row>
    <row r="220" spans="1:9" s="4" customFormat="1">
      <c r="A220" s="53" t="s">
        <v>650</v>
      </c>
      <c r="B220" s="40" t="s">
        <v>324</v>
      </c>
      <c r="C220" s="40" t="s">
        <v>323</v>
      </c>
      <c r="D220" s="35" t="s">
        <v>30</v>
      </c>
      <c r="E220" s="35" t="s">
        <v>25</v>
      </c>
      <c r="F220" s="35" t="s">
        <v>26</v>
      </c>
      <c r="G220" s="37"/>
      <c r="H220" s="32">
        <v>103.48608599999999</v>
      </c>
      <c r="I220" s="33">
        <v>3.6732133663080712E-6</v>
      </c>
    </row>
    <row r="221" spans="1:9" s="4" customFormat="1">
      <c r="A221" s="53" t="s">
        <v>668</v>
      </c>
      <c r="B221" s="40" t="s">
        <v>326</v>
      </c>
      <c r="C221" s="40" t="s">
        <v>325</v>
      </c>
      <c r="D221" s="35" t="s">
        <v>30</v>
      </c>
      <c r="E221" s="35" t="s">
        <v>25</v>
      </c>
      <c r="F221" s="35" t="s">
        <v>26</v>
      </c>
      <c r="G221" s="37"/>
      <c r="H221" s="32">
        <v>106040.77923161998</v>
      </c>
      <c r="I221" s="33">
        <v>3.7638915790796251E-3</v>
      </c>
    </row>
    <row r="222" spans="1:9" s="4" customFormat="1">
      <c r="A222" s="53" t="s">
        <v>677</v>
      </c>
      <c r="B222" s="40" t="s">
        <v>330</v>
      </c>
      <c r="C222" s="40" t="s">
        <v>329</v>
      </c>
      <c r="D222" s="35" t="s">
        <v>30</v>
      </c>
      <c r="E222" s="35" t="s">
        <v>25</v>
      </c>
      <c r="F222" s="35" t="s">
        <v>26</v>
      </c>
      <c r="G222" s="37"/>
      <c r="H222" s="32">
        <v>536.81668178999996</v>
      </c>
      <c r="I222" s="33">
        <v>1.9054177107521243E-5</v>
      </c>
    </row>
    <row r="223" spans="1:9" s="4" customFormat="1">
      <c r="A223" s="53" t="s">
        <v>658</v>
      </c>
      <c r="B223" s="40" t="s">
        <v>332</v>
      </c>
      <c r="C223" s="40" t="s">
        <v>331</v>
      </c>
      <c r="D223" s="35" t="s">
        <v>30</v>
      </c>
      <c r="E223" s="35" t="s">
        <v>25</v>
      </c>
      <c r="F223" s="35" t="s">
        <v>26</v>
      </c>
      <c r="G223" s="37"/>
      <c r="H223" s="32">
        <v>6002.0589999999993</v>
      </c>
      <c r="I223" s="33">
        <v>2.1304161937450852E-4</v>
      </c>
    </row>
    <row r="224" spans="1:9" s="4" customFormat="1">
      <c r="A224" s="53" t="s">
        <v>679</v>
      </c>
      <c r="B224" s="40" t="s">
        <v>334</v>
      </c>
      <c r="C224" s="40" t="s">
        <v>333</v>
      </c>
      <c r="D224" s="35" t="s">
        <v>30</v>
      </c>
      <c r="E224" s="35" t="s">
        <v>25</v>
      </c>
      <c r="F224" s="35" t="s">
        <v>26</v>
      </c>
      <c r="G224" s="37"/>
      <c r="H224" s="32">
        <v>299799.09284000006</v>
      </c>
      <c r="I224" s="33">
        <v>1.0641295632988986E-2</v>
      </c>
    </row>
    <row r="225" spans="1:9" s="4" customFormat="1">
      <c r="A225" s="53" t="s">
        <v>630</v>
      </c>
      <c r="B225" s="40" t="s">
        <v>358</v>
      </c>
      <c r="C225" s="40" t="s">
        <v>357</v>
      </c>
      <c r="D225" s="35" t="s">
        <v>30</v>
      </c>
      <c r="E225" s="35" t="s">
        <v>25</v>
      </c>
      <c r="F225" s="35" t="s">
        <v>26</v>
      </c>
      <c r="G225" s="37"/>
      <c r="H225" s="32">
        <v>12280.87128954</v>
      </c>
      <c r="I225" s="33">
        <v>4.359065292183084E-4</v>
      </c>
    </row>
    <row r="226" spans="1:9" s="4" customFormat="1">
      <c r="A226" s="53" t="s">
        <v>642</v>
      </c>
      <c r="B226" s="40" t="s">
        <v>366</v>
      </c>
      <c r="C226" s="40" t="s">
        <v>365</v>
      </c>
      <c r="D226" s="35" t="s">
        <v>30</v>
      </c>
      <c r="E226" s="35" t="s">
        <v>25</v>
      </c>
      <c r="F226" s="35" t="s">
        <v>26</v>
      </c>
      <c r="G226" s="37"/>
      <c r="H226" s="32">
        <v>21751.95522</v>
      </c>
      <c r="I226" s="33">
        <v>7.7208034186778145E-4</v>
      </c>
    </row>
    <row r="227" spans="1:9" s="4" customFormat="1">
      <c r="A227" s="53" t="s">
        <v>644</v>
      </c>
      <c r="B227" s="40" t="s">
        <v>370</v>
      </c>
      <c r="C227" s="40" t="s">
        <v>369</v>
      </c>
      <c r="D227" s="35" t="s">
        <v>30</v>
      </c>
      <c r="E227" s="35" t="s">
        <v>25</v>
      </c>
      <c r="F227" s="35" t="s">
        <v>26</v>
      </c>
      <c r="G227" s="37"/>
      <c r="H227" s="32">
        <v>1246.77727966</v>
      </c>
      <c r="I227" s="33">
        <v>4.4254055259721861E-5</v>
      </c>
    </row>
    <row r="228" spans="1:9" s="4" customFormat="1">
      <c r="A228" s="53" t="s">
        <v>23</v>
      </c>
      <c r="B228" s="40" t="s">
        <v>372</v>
      </c>
      <c r="C228" s="40" t="s">
        <v>371</v>
      </c>
      <c r="D228" s="35" t="s">
        <v>30</v>
      </c>
      <c r="E228" s="35" t="s">
        <v>25</v>
      </c>
      <c r="F228" s="35" t="s">
        <v>26</v>
      </c>
      <c r="G228" s="37"/>
      <c r="H228" s="32">
        <v>8300.8242124499993</v>
      </c>
      <c r="I228" s="33">
        <v>2.9463572956605016E-4</v>
      </c>
    </row>
    <row r="229" spans="1:9" s="4" customFormat="1">
      <c r="A229" s="53" t="s">
        <v>644</v>
      </c>
      <c r="B229" s="40" t="s">
        <v>390</v>
      </c>
      <c r="C229" s="40" t="s">
        <v>389</v>
      </c>
      <c r="D229" s="35" t="s">
        <v>30</v>
      </c>
      <c r="E229" s="35" t="s">
        <v>25</v>
      </c>
      <c r="F229" s="35" t="s">
        <v>26</v>
      </c>
      <c r="G229" s="37"/>
      <c r="H229" s="32">
        <v>48252.260816400005</v>
      </c>
      <c r="I229" s="33">
        <v>1.7127022214888264E-3</v>
      </c>
    </row>
    <row r="230" spans="1:9" s="4" customFormat="1">
      <c r="A230" s="53" t="s">
        <v>627</v>
      </c>
      <c r="B230" s="40" t="s">
        <v>394</v>
      </c>
      <c r="C230" s="40" t="s">
        <v>393</v>
      </c>
      <c r="D230" s="35" t="s">
        <v>30</v>
      </c>
      <c r="E230" s="35" t="s">
        <v>25</v>
      </c>
      <c r="F230" s="35" t="s">
        <v>26</v>
      </c>
      <c r="G230" s="37"/>
      <c r="H230" s="32">
        <v>8159.9439054000013</v>
      </c>
      <c r="I230" s="33">
        <v>2.8963521744980648E-4</v>
      </c>
    </row>
    <row r="231" spans="1:9" s="4" customFormat="1">
      <c r="A231" s="53" t="s">
        <v>654</v>
      </c>
      <c r="B231" s="40" t="s">
        <v>410</v>
      </c>
      <c r="C231" s="40" t="s">
        <v>409</v>
      </c>
      <c r="D231" s="35" t="s">
        <v>30</v>
      </c>
      <c r="E231" s="35" t="s">
        <v>25</v>
      </c>
      <c r="F231" s="35" t="s">
        <v>26</v>
      </c>
      <c r="G231" s="37"/>
      <c r="H231" s="32">
        <v>0</v>
      </c>
      <c r="I231" s="33">
        <v>0</v>
      </c>
    </row>
    <row r="232" spans="1:9" s="4" customFormat="1">
      <c r="A232" s="53" t="s">
        <v>657</v>
      </c>
      <c r="B232" s="40" t="s">
        <v>412</v>
      </c>
      <c r="C232" s="40" t="s">
        <v>411</v>
      </c>
      <c r="D232" s="35" t="s">
        <v>30</v>
      </c>
      <c r="E232" s="35" t="s">
        <v>25</v>
      </c>
      <c r="F232" s="35" t="s">
        <v>26</v>
      </c>
      <c r="G232" s="37"/>
      <c r="H232" s="32">
        <v>3821.6410041600006</v>
      </c>
      <c r="I232" s="33">
        <v>1.3564821475334872E-4</v>
      </c>
    </row>
    <row r="233" spans="1:9" s="4" customFormat="1">
      <c r="A233" s="53" t="s">
        <v>633</v>
      </c>
      <c r="B233" s="40" t="s">
        <v>420</v>
      </c>
      <c r="C233" s="40" t="s">
        <v>419</v>
      </c>
      <c r="D233" s="35" t="s">
        <v>30</v>
      </c>
      <c r="E233" s="35" t="s">
        <v>25</v>
      </c>
      <c r="F233" s="35" t="s">
        <v>26</v>
      </c>
      <c r="G233" s="37"/>
      <c r="H233" s="32">
        <v>127415.92883199999</v>
      </c>
      <c r="I233" s="33">
        <v>4.5225972974401642E-3</v>
      </c>
    </row>
    <row r="234" spans="1:9" s="4" customFormat="1">
      <c r="A234" s="53" t="s">
        <v>653</v>
      </c>
      <c r="B234" s="40" t="s">
        <v>422</v>
      </c>
      <c r="C234" s="40" t="s">
        <v>421</v>
      </c>
      <c r="D234" s="35" t="s">
        <v>30</v>
      </c>
      <c r="E234" s="35" t="s">
        <v>25</v>
      </c>
      <c r="F234" s="35" t="s">
        <v>26</v>
      </c>
      <c r="G234" s="37"/>
      <c r="H234" s="32">
        <v>51753.254220000003</v>
      </c>
      <c r="I234" s="33">
        <v>1.83696912791584E-3</v>
      </c>
    </row>
    <row r="235" spans="1:9" s="4" customFormat="1">
      <c r="A235" s="53" t="s">
        <v>653</v>
      </c>
      <c r="B235" s="40" t="s">
        <v>424</v>
      </c>
      <c r="C235" s="40" t="s">
        <v>423</v>
      </c>
      <c r="D235" s="35" t="s">
        <v>30</v>
      </c>
      <c r="E235" s="35" t="s">
        <v>25</v>
      </c>
      <c r="F235" s="35" t="s">
        <v>26</v>
      </c>
      <c r="G235" s="37"/>
      <c r="H235" s="32">
        <v>60866.228936000007</v>
      </c>
      <c r="I235" s="33">
        <v>2.1604319413962795E-3</v>
      </c>
    </row>
    <row r="236" spans="1:9" s="4" customFormat="1">
      <c r="A236" s="53" t="s">
        <v>643</v>
      </c>
      <c r="B236" s="40" t="s">
        <v>426</v>
      </c>
      <c r="C236" s="40" t="s">
        <v>425</v>
      </c>
      <c r="D236" s="35" t="s">
        <v>30</v>
      </c>
      <c r="E236" s="35" t="s">
        <v>25</v>
      </c>
      <c r="F236" s="35" t="s">
        <v>26</v>
      </c>
      <c r="G236" s="37"/>
      <c r="H236" s="32">
        <v>15695.748599999999</v>
      </c>
      <c r="I236" s="33">
        <v>5.5711676593635207E-4</v>
      </c>
    </row>
    <row r="237" spans="1:9" s="4" customFormat="1">
      <c r="A237" s="53" t="s">
        <v>638</v>
      </c>
      <c r="B237" s="40" t="s">
        <v>430</v>
      </c>
      <c r="C237" s="40" t="s">
        <v>429</v>
      </c>
      <c r="D237" s="35" t="s">
        <v>30</v>
      </c>
      <c r="E237" s="35" t="s">
        <v>25</v>
      </c>
      <c r="F237" s="35" t="s">
        <v>26</v>
      </c>
      <c r="G237" s="37"/>
      <c r="H237" s="32">
        <v>26638.560000000001</v>
      </c>
      <c r="I237" s="33">
        <v>9.4552918593519472E-4</v>
      </c>
    </row>
    <row r="238" spans="1:9" s="4" customFormat="1">
      <c r="A238" s="53" t="s">
        <v>644</v>
      </c>
      <c r="B238" s="40" t="s">
        <v>432</v>
      </c>
      <c r="C238" s="40" t="s">
        <v>431</v>
      </c>
      <c r="D238" s="35" t="s">
        <v>30</v>
      </c>
      <c r="E238" s="35" t="s">
        <v>25</v>
      </c>
      <c r="F238" s="35" t="s">
        <v>26</v>
      </c>
      <c r="G238" s="37"/>
      <c r="H238" s="32">
        <v>80266.788960000005</v>
      </c>
      <c r="I238" s="33">
        <v>2.8490500846510051E-3</v>
      </c>
    </row>
    <row r="239" spans="1:9" s="4" customFormat="1">
      <c r="A239" s="53" t="s">
        <v>654</v>
      </c>
      <c r="B239" s="40" t="s">
        <v>434</v>
      </c>
      <c r="C239" s="40" t="s">
        <v>433</v>
      </c>
      <c r="D239" s="35" t="s">
        <v>30</v>
      </c>
      <c r="E239" s="35" t="s">
        <v>25</v>
      </c>
      <c r="F239" s="35" t="s">
        <v>26</v>
      </c>
      <c r="G239" s="37"/>
      <c r="H239" s="32">
        <v>3848.8050312499995</v>
      </c>
      <c r="I239" s="33">
        <v>1.3661239526540074E-4</v>
      </c>
    </row>
    <row r="240" spans="1:9" s="4" customFormat="1">
      <c r="A240" s="53" t="s">
        <v>657</v>
      </c>
      <c r="B240" s="40" t="s">
        <v>436</v>
      </c>
      <c r="C240" s="40" t="s">
        <v>435</v>
      </c>
      <c r="D240" s="35" t="s">
        <v>30</v>
      </c>
      <c r="E240" s="35" t="s">
        <v>25</v>
      </c>
      <c r="F240" s="35" t="s">
        <v>26</v>
      </c>
      <c r="G240" s="37"/>
      <c r="H240" s="32">
        <v>1430.9181865999999</v>
      </c>
      <c r="I240" s="33">
        <v>5.0790091811110018E-5</v>
      </c>
    </row>
    <row r="241" spans="1:9" s="4" customFormat="1">
      <c r="A241" s="53" t="s">
        <v>669</v>
      </c>
      <c r="B241" s="40" t="s">
        <v>452</v>
      </c>
      <c r="C241" s="40" t="s">
        <v>451</v>
      </c>
      <c r="D241" s="35" t="s">
        <v>30</v>
      </c>
      <c r="E241" s="35" t="s">
        <v>25</v>
      </c>
      <c r="F241" s="35" t="s">
        <v>26</v>
      </c>
      <c r="G241" s="37"/>
      <c r="H241" s="32">
        <v>29985.553016999995</v>
      </c>
      <c r="I241" s="33">
        <v>1.064329886224354E-3</v>
      </c>
    </row>
    <row r="242" spans="1:9" s="4" customFormat="1">
      <c r="A242" s="53" t="s">
        <v>669</v>
      </c>
      <c r="B242" s="40" t="s">
        <v>454</v>
      </c>
      <c r="C242" s="40" t="s">
        <v>453</v>
      </c>
      <c r="D242" s="35" t="s">
        <v>30</v>
      </c>
      <c r="E242" s="35" t="s">
        <v>25</v>
      </c>
      <c r="F242" s="35" t="s">
        <v>26</v>
      </c>
      <c r="G242" s="37"/>
      <c r="H242" s="32">
        <v>68039.246999999988</v>
      </c>
      <c r="I242" s="33">
        <v>2.4150364669694468E-3</v>
      </c>
    </row>
    <row r="243" spans="1:9" s="4" customFormat="1">
      <c r="A243" s="53" t="s">
        <v>669</v>
      </c>
      <c r="B243" s="40" t="s">
        <v>456</v>
      </c>
      <c r="C243" s="40" t="s">
        <v>455</v>
      </c>
      <c r="D243" s="35" t="s">
        <v>30</v>
      </c>
      <c r="E243" s="35" t="s">
        <v>25</v>
      </c>
      <c r="F243" s="35" t="s">
        <v>26</v>
      </c>
      <c r="G243" s="37"/>
      <c r="H243" s="32">
        <v>16068.523417599999</v>
      </c>
      <c r="I243" s="33">
        <v>5.7034831710963123E-4</v>
      </c>
    </row>
    <row r="244" spans="1:9" s="4" customFormat="1">
      <c r="A244" s="53" t="s">
        <v>673</v>
      </c>
      <c r="B244" s="40" t="s">
        <v>462</v>
      </c>
      <c r="C244" s="40" t="s">
        <v>461</v>
      </c>
      <c r="D244" s="35" t="s">
        <v>30</v>
      </c>
      <c r="E244" s="35" t="s">
        <v>25</v>
      </c>
      <c r="F244" s="35" t="s">
        <v>26</v>
      </c>
      <c r="G244" s="37"/>
      <c r="H244" s="32">
        <v>275.76455199999998</v>
      </c>
      <c r="I244" s="33">
        <v>9.7881954716149687E-6</v>
      </c>
    </row>
    <row r="245" spans="1:9" s="4" customFormat="1">
      <c r="A245" s="53" t="s">
        <v>678</v>
      </c>
      <c r="B245" s="40" t="s">
        <v>464</v>
      </c>
      <c r="C245" s="40" t="s">
        <v>463</v>
      </c>
      <c r="D245" s="35" t="s">
        <v>30</v>
      </c>
      <c r="E245" s="35" t="s">
        <v>25</v>
      </c>
      <c r="F245" s="35" t="s">
        <v>26</v>
      </c>
      <c r="G245" s="37"/>
      <c r="H245" s="32">
        <v>0</v>
      </c>
      <c r="I245" s="33">
        <v>0</v>
      </c>
    </row>
    <row r="246" spans="1:9" s="4" customFormat="1">
      <c r="A246" s="53" t="s">
        <v>671</v>
      </c>
      <c r="B246" s="40" t="s">
        <v>472</v>
      </c>
      <c r="C246" s="40" t="s">
        <v>471</v>
      </c>
      <c r="D246" s="35" t="s">
        <v>30</v>
      </c>
      <c r="E246" s="35" t="s">
        <v>25</v>
      </c>
      <c r="F246" s="35" t="s">
        <v>26</v>
      </c>
      <c r="G246" s="37"/>
      <c r="H246" s="32">
        <v>289.2535226</v>
      </c>
      <c r="I246" s="33">
        <v>1.0266983191015784E-5</v>
      </c>
    </row>
    <row r="247" spans="1:9" s="4" customFormat="1">
      <c r="A247" s="53" t="s">
        <v>660</v>
      </c>
      <c r="B247" s="40" t="s">
        <v>480</v>
      </c>
      <c r="C247" s="40" t="s">
        <v>479</v>
      </c>
      <c r="D247" s="35" t="s">
        <v>30</v>
      </c>
      <c r="E247" s="35" t="s">
        <v>25</v>
      </c>
      <c r="F247" s="35" t="s">
        <v>26</v>
      </c>
      <c r="G247" s="37"/>
      <c r="H247" s="32">
        <v>3256.4295644499998</v>
      </c>
      <c r="I247" s="33">
        <v>1.1558617264333015E-4</v>
      </c>
    </row>
    <row r="248" spans="1:9" s="4" customFormat="1">
      <c r="A248" s="53" t="s">
        <v>635</v>
      </c>
      <c r="B248" s="40" t="s">
        <v>482</v>
      </c>
      <c r="C248" s="40" t="s">
        <v>481</v>
      </c>
      <c r="D248" s="35" t="s">
        <v>30</v>
      </c>
      <c r="E248" s="35" t="s">
        <v>25</v>
      </c>
      <c r="F248" s="35" t="s">
        <v>26</v>
      </c>
      <c r="G248" s="37"/>
      <c r="H248" s="32">
        <v>28.510335999999999</v>
      </c>
      <c r="I248" s="33">
        <v>1.0119674182395322E-6</v>
      </c>
    </row>
    <row r="249" spans="1:9" s="4" customFormat="1">
      <c r="A249" s="53" t="s">
        <v>672</v>
      </c>
      <c r="B249" s="40" t="s">
        <v>484</v>
      </c>
      <c r="C249" s="40" t="s">
        <v>483</v>
      </c>
      <c r="D249" s="35" t="s">
        <v>30</v>
      </c>
      <c r="E249" s="35" t="s">
        <v>25</v>
      </c>
      <c r="F249" s="35" t="s">
        <v>26</v>
      </c>
      <c r="G249" s="37"/>
      <c r="H249" s="32">
        <v>64174.813506930011</v>
      </c>
      <c r="I249" s="33">
        <v>2.2778693432659448E-3</v>
      </c>
    </row>
    <row r="250" spans="1:9" s="4" customFormat="1">
      <c r="A250" s="53" t="s">
        <v>625</v>
      </c>
      <c r="B250" s="40" t="s">
        <v>486</v>
      </c>
      <c r="C250" s="40" t="s">
        <v>485</v>
      </c>
      <c r="D250" s="35" t="s">
        <v>30</v>
      </c>
      <c r="E250" s="35" t="s">
        <v>25</v>
      </c>
      <c r="F250" s="35" t="s">
        <v>26</v>
      </c>
      <c r="G250" s="37"/>
      <c r="H250" s="32">
        <v>189440.60262000002</v>
      </c>
      <c r="I250" s="33">
        <v>6.7241479561343156E-3</v>
      </c>
    </row>
    <row r="251" spans="1:9" s="4" customFormat="1">
      <c r="A251" s="53" t="s">
        <v>631</v>
      </c>
      <c r="B251" s="40" t="s">
        <v>490</v>
      </c>
      <c r="C251" s="40" t="s">
        <v>489</v>
      </c>
      <c r="D251" s="35" t="s">
        <v>30</v>
      </c>
      <c r="E251" s="35" t="s">
        <v>25</v>
      </c>
      <c r="F251" s="35" t="s">
        <v>26</v>
      </c>
      <c r="G251" s="37"/>
      <c r="H251" s="32">
        <v>171521.266</v>
      </c>
      <c r="I251" s="33">
        <v>6.0881054761050893E-3</v>
      </c>
    </row>
    <row r="252" spans="1:9" s="4" customFormat="1">
      <c r="A252" s="53" t="s">
        <v>682</v>
      </c>
      <c r="B252" s="40" t="s">
        <v>498</v>
      </c>
      <c r="C252" s="40" t="s">
        <v>497</v>
      </c>
      <c r="D252" s="35" t="s">
        <v>30</v>
      </c>
      <c r="E252" s="35" t="s">
        <v>25</v>
      </c>
      <c r="F252" s="35" t="s">
        <v>26</v>
      </c>
      <c r="G252" s="37"/>
      <c r="H252" s="32">
        <v>257623.55334414003</v>
      </c>
      <c r="I252" s="33">
        <v>9.1442851517205478E-3</v>
      </c>
    </row>
    <row r="253" spans="1:9" s="4" customFormat="1">
      <c r="A253" s="53" t="s">
        <v>682</v>
      </c>
      <c r="B253" s="40" t="s">
        <v>500</v>
      </c>
      <c r="C253" s="40" t="s">
        <v>499</v>
      </c>
      <c r="D253" s="35" t="s">
        <v>30</v>
      </c>
      <c r="E253" s="35" t="s">
        <v>25</v>
      </c>
      <c r="F253" s="35" t="s">
        <v>26</v>
      </c>
      <c r="G253" s="37"/>
      <c r="H253" s="32">
        <v>139180.87243242003</v>
      </c>
      <c r="I253" s="33">
        <v>4.9401910992477177E-3</v>
      </c>
    </row>
    <row r="254" spans="1:9" s="4" customFormat="1">
      <c r="A254" s="53" t="s">
        <v>682</v>
      </c>
      <c r="B254" s="40" t="s">
        <v>502</v>
      </c>
      <c r="C254" s="40" t="s">
        <v>501</v>
      </c>
      <c r="D254" s="35" t="s">
        <v>30</v>
      </c>
      <c r="E254" s="35" t="s">
        <v>25</v>
      </c>
      <c r="F254" s="35" t="s">
        <v>26</v>
      </c>
      <c r="G254" s="37"/>
      <c r="H254" s="32">
        <v>183423.78038303999</v>
      </c>
      <c r="I254" s="33">
        <v>6.5105823192669471E-3</v>
      </c>
    </row>
    <row r="255" spans="1:9" s="4" customFormat="1">
      <c r="A255" s="53" t="s">
        <v>630</v>
      </c>
      <c r="B255" s="40" t="s">
        <v>531</v>
      </c>
      <c r="C255" s="40" t="s">
        <v>530</v>
      </c>
      <c r="D255" s="35" t="s">
        <v>30</v>
      </c>
      <c r="E255" s="35" t="s">
        <v>25</v>
      </c>
      <c r="F255" s="35" t="s">
        <v>26</v>
      </c>
      <c r="G255" s="37"/>
      <c r="H255" s="32">
        <v>126.25571199999999</v>
      </c>
      <c r="I255" s="33">
        <v>4.4814156841446526E-6</v>
      </c>
    </row>
    <row r="256" spans="1:9" s="4" customFormat="1">
      <c r="A256" s="53" t="s">
        <v>633</v>
      </c>
      <c r="B256" s="40" t="s">
        <v>537</v>
      </c>
      <c r="C256" s="40" t="s">
        <v>536</v>
      </c>
      <c r="D256" s="35" t="s">
        <v>30</v>
      </c>
      <c r="E256" s="35" t="s">
        <v>25</v>
      </c>
      <c r="F256" s="35" t="s">
        <v>26</v>
      </c>
      <c r="G256" s="37"/>
      <c r="H256" s="32">
        <v>22260.98</v>
      </c>
      <c r="I256" s="33">
        <v>7.9014805220400984E-4</v>
      </c>
    </row>
    <row r="257" spans="1:9" s="4" customFormat="1">
      <c r="A257" s="53" t="s">
        <v>96</v>
      </c>
      <c r="B257" s="40" t="s">
        <v>539</v>
      </c>
      <c r="C257" s="40" t="s">
        <v>538</v>
      </c>
      <c r="D257" s="35" t="s">
        <v>30</v>
      </c>
      <c r="E257" s="35" t="s">
        <v>25</v>
      </c>
      <c r="F257" s="35" t="s">
        <v>26</v>
      </c>
      <c r="G257" s="37"/>
      <c r="H257" s="32">
        <v>1333.8885369599998</v>
      </c>
      <c r="I257" s="33">
        <v>4.7346048077676738E-5</v>
      </c>
    </row>
    <row r="258" spans="1:9" s="4" customFormat="1">
      <c r="A258" s="53" t="s">
        <v>635</v>
      </c>
      <c r="B258" s="40" t="s">
        <v>549</v>
      </c>
      <c r="C258" s="40" t="s">
        <v>548</v>
      </c>
      <c r="D258" s="35" t="s">
        <v>30</v>
      </c>
      <c r="E258" s="35" t="s">
        <v>25</v>
      </c>
      <c r="F258" s="35" t="s">
        <v>26</v>
      </c>
      <c r="G258" s="37"/>
      <c r="H258" s="32">
        <v>0</v>
      </c>
      <c r="I258" s="33">
        <v>0</v>
      </c>
    </row>
    <row r="259" spans="1:9" s="4" customFormat="1">
      <c r="A259" s="53" t="s">
        <v>664</v>
      </c>
      <c r="B259" s="40" t="s">
        <v>557</v>
      </c>
      <c r="C259" s="40" t="s">
        <v>556</v>
      </c>
      <c r="D259" s="35" t="s">
        <v>30</v>
      </c>
      <c r="E259" s="35" t="s">
        <v>25</v>
      </c>
      <c r="F259" s="35" t="s">
        <v>26</v>
      </c>
      <c r="G259" s="37"/>
      <c r="H259" s="32">
        <v>96012.92763999998</v>
      </c>
      <c r="I259" s="33">
        <v>3.407955434179022E-3</v>
      </c>
    </row>
    <row r="260" spans="1:9" s="4" customFormat="1">
      <c r="A260" s="53" t="s">
        <v>671</v>
      </c>
      <c r="B260" s="40" t="s">
        <v>561</v>
      </c>
      <c r="C260" s="40" t="s">
        <v>560</v>
      </c>
      <c r="D260" s="35" t="s">
        <v>30</v>
      </c>
      <c r="E260" s="35" t="s">
        <v>25</v>
      </c>
      <c r="F260" s="35" t="s">
        <v>26</v>
      </c>
      <c r="G260" s="37"/>
      <c r="H260" s="32">
        <v>7334.1266086799997</v>
      </c>
      <c r="I260" s="33">
        <v>2.6032303404729273E-4</v>
      </c>
    </row>
    <row r="261" spans="1:9" s="4" customFormat="1">
      <c r="A261" s="53" t="s">
        <v>651</v>
      </c>
      <c r="B261" s="40" t="s">
        <v>565</v>
      </c>
      <c r="C261" s="40" t="s">
        <v>564</v>
      </c>
      <c r="D261" s="35" t="s">
        <v>30</v>
      </c>
      <c r="E261" s="35" t="s">
        <v>25</v>
      </c>
      <c r="F261" s="35" t="s">
        <v>26</v>
      </c>
      <c r="G261" s="37"/>
      <c r="H261" s="32">
        <v>87443.433146540003</v>
      </c>
      <c r="I261" s="33">
        <v>3.1037833185587581E-3</v>
      </c>
    </row>
    <row r="262" spans="1:9" s="4" customFormat="1">
      <c r="A262" s="53" t="s">
        <v>658</v>
      </c>
      <c r="B262" s="40" t="s">
        <v>575</v>
      </c>
      <c r="C262" s="40" t="s">
        <v>574</v>
      </c>
      <c r="D262" s="35" t="s">
        <v>30</v>
      </c>
      <c r="E262" s="35" t="s">
        <v>25</v>
      </c>
      <c r="F262" s="35" t="s">
        <v>26</v>
      </c>
      <c r="G262" s="37"/>
      <c r="H262" s="32">
        <v>8536.0845060000011</v>
      </c>
      <c r="I262" s="33">
        <v>3.0298623626923561E-4</v>
      </c>
    </row>
    <row r="263" spans="1:9" s="4" customFormat="1">
      <c r="A263" s="53" t="s">
        <v>645</v>
      </c>
      <c r="B263" s="40" t="s">
        <v>581</v>
      </c>
      <c r="C263" s="40" t="s">
        <v>580</v>
      </c>
      <c r="D263" s="35" t="s">
        <v>30</v>
      </c>
      <c r="E263" s="35" t="s">
        <v>25</v>
      </c>
      <c r="F263" s="35" t="s">
        <v>26</v>
      </c>
      <c r="G263" s="37"/>
      <c r="H263" s="32">
        <v>80050.430000000008</v>
      </c>
      <c r="I263" s="33">
        <v>2.8413704761692184E-3</v>
      </c>
    </row>
    <row r="264" spans="1:9" s="4" customFormat="1">
      <c r="A264" s="53" t="s">
        <v>646</v>
      </c>
      <c r="B264" s="40" t="s">
        <v>594</v>
      </c>
      <c r="C264" s="40" t="s">
        <v>593</v>
      </c>
      <c r="D264" s="35" t="s">
        <v>30</v>
      </c>
      <c r="E264" s="35" t="s">
        <v>25</v>
      </c>
      <c r="F264" s="35" t="s">
        <v>26</v>
      </c>
      <c r="G264" s="37"/>
      <c r="H264" s="32">
        <v>20101.75</v>
      </c>
      <c r="I264" s="33">
        <v>7.1350671032416161E-4</v>
      </c>
    </row>
    <row r="265" spans="1:9" s="4" customFormat="1">
      <c r="A265" s="53" t="s">
        <v>637</v>
      </c>
      <c r="B265" s="40" t="s">
        <v>600</v>
      </c>
      <c r="C265" s="40" t="s">
        <v>599</v>
      </c>
      <c r="D265" s="35" t="s">
        <v>30</v>
      </c>
      <c r="E265" s="35" t="s">
        <v>25</v>
      </c>
      <c r="F265" s="35" t="s">
        <v>26</v>
      </c>
      <c r="G265" s="37"/>
      <c r="H265" s="32">
        <v>40264.474499999997</v>
      </c>
      <c r="I265" s="33">
        <v>1.429177695644712E-3</v>
      </c>
    </row>
    <row r="266" spans="1:9" s="4" customFormat="1">
      <c r="A266" s="53" t="s">
        <v>631</v>
      </c>
      <c r="B266" s="40" t="s">
        <v>604</v>
      </c>
      <c r="C266" s="40" t="s">
        <v>603</v>
      </c>
      <c r="D266" s="35" t="s">
        <v>30</v>
      </c>
      <c r="E266" s="35" t="s">
        <v>25</v>
      </c>
      <c r="F266" s="35" t="s">
        <v>26</v>
      </c>
      <c r="G266" s="37"/>
      <c r="H266" s="32">
        <v>16456.150199999996</v>
      </c>
      <c r="I266" s="33">
        <v>5.8410703514879517E-4</v>
      </c>
    </row>
    <row r="267" spans="1:9" s="4" customFormat="1">
      <c r="A267" s="53" t="s">
        <v>652</v>
      </c>
      <c r="B267" s="40" t="s">
        <v>65</v>
      </c>
      <c r="C267" s="40" t="s">
        <v>64</v>
      </c>
      <c r="D267" s="35" t="s">
        <v>30</v>
      </c>
      <c r="E267" s="35" t="s">
        <v>27</v>
      </c>
      <c r="F267" s="35" t="s">
        <v>26</v>
      </c>
      <c r="G267" s="37"/>
      <c r="H267" s="36">
        <v>2838.054016</v>
      </c>
      <c r="I267" s="33">
        <v>1.0073603465760123E-4</v>
      </c>
    </row>
    <row r="268" spans="1:9" s="4" customFormat="1">
      <c r="A268" s="53" t="s">
        <v>660</v>
      </c>
      <c r="B268" s="40" t="s">
        <v>69</v>
      </c>
      <c r="C268" s="40" t="s">
        <v>68</v>
      </c>
      <c r="D268" s="35" t="s">
        <v>30</v>
      </c>
      <c r="E268" s="35" t="s">
        <v>27</v>
      </c>
      <c r="F268" s="35" t="s">
        <v>26</v>
      </c>
      <c r="G268" s="37"/>
      <c r="H268" s="36">
        <v>3671.9104961400003</v>
      </c>
      <c r="I268" s="33">
        <v>1.3033356691360761E-4</v>
      </c>
    </row>
    <row r="269" spans="1:9" s="4" customFormat="1">
      <c r="A269" s="53" t="s">
        <v>664</v>
      </c>
      <c r="B269" s="40" t="s">
        <v>71</v>
      </c>
      <c r="C269" s="40" t="s">
        <v>70</v>
      </c>
      <c r="D269" s="35" t="s">
        <v>30</v>
      </c>
      <c r="E269" s="35" t="s">
        <v>27</v>
      </c>
      <c r="F269" s="35" t="s">
        <v>26</v>
      </c>
      <c r="G269" s="37"/>
      <c r="H269" s="36">
        <v>23551.926353830004</v>
      </c>
      <c r="I269" s="33">
        <v>8.3596987797172754E-4</v>
      </c>
    </row>
    <row r="270" spans="1:9" s="4" customFormat="1">
      <c r="A270" s="53" t="s">
        <v>632</v>
      </c>
      <c r="B270" s="40" t="s">
        <v>76</v>
      </c>
      <c r="C270" s="40" t="s">
        <v>75</v>
      </c>
      <c r="D270" s="35" t="s">
        <v>30</v>
      </c>
      <c r="E270" s="35" t="s">
        <v>27</v>
      </c>
      <c r="F270" s="35" t="s">
        <v>26</v>
      </c>
      <c r="G270" s="37"/>
      <c r="H270" s="36">
        <v>12128.7759458</v>
      </c>
      <c r="I270" s="33">
        <v>4.3050794211183505E-4</v>
      </c>
    </row>
    <row r="271" spans="1:9" s="4" customFormat="1">
      <c r="A271" s="53" t="s">
        <v>635</v>
      </c>
      <c r="B271" s="40" t="s">
        <v>78</v>
      </c>
      <c r="C271" s="40" t="s">
        <v>77</v>
      </c>
      <c r="D271" s="35" t="s">
        <v>30</v>
      </c>
      <c r="E271" s="35" t="s">
        <v>27</v>
      </c>
      <c r="F271" s="35" t="s">
        <v>26</v>
      </c>
      <c r="G271" s="37"/>
      <c r="H271" s="36">
        <v>1133.8514072399998</v>
      </c>
      <c r="I271" s="33">
        <v>4.0245778978259784E-5</v>
      </c>
    </row>
    <row r="272" spans="1:9" s="4" customFormat="1">
      <c r="A272" s="53" t="s">
        <v>653</v>
      </c>
      <c r="B272" s="40" t="s">
        <v>90</v>
      </c>
      <c r="C272" s="40" t="s">
        <v>89</v>
      </c>
      <c r="D272" s="35" t="s">
        <v>30</v>
      </c>
      <c r="E272" s="35" t="s">
        <v>27</v>
      </c>
      <c r="F272" s="35" t="s">
        <v>26</v>
      </c>
      <c r="G272" s="37"/>
      <c r="H272" s="36">
        <v>375833.41600000003</v>
      </c>
      <c r="I272" s="33">
        <v>1.3340115377022009E-2</v>
      </c>
    </row>
    <row r="273" spans="1:9" s="4" customFormat="1">
      <c r="A273" s="53" t="s">
        <v>631</v>
      </c>
      <c r="B273" s="40" t="s">
        <v>98</v>
      </c>
      <c r="C273" s="40" t="s">
        <v>97</v>
      </c>
      <c r="D273" s="35" t="s">
        <v>30</v>
      </c>
      <c r="E273" s="35" t="s">
        <v>27</v>
      </c>
      <c r="F273" s="35" t="s">
        <v>26</v>
      </c>
      <c r="G273" s="37"/>
      <c r="H273" s="36">
        <v>176120.87</v>
      </c>
      <c r="I273" s="33">
        <v>6.2513672975302807E-3</v>
      </c>
    </row>
    <row r="274" spans="1:9" s="4" customFormat="1">
      <c r="A274" s="53" t="s">
        <v>622</v>
      </c>
      <c r="B274" s="40" t="s">
        <v>100</v>
      </c>
      <c r="C274" s="40" t="s">
        <v>99</v>
      </c>
      <c r="D274" s="35" t="s">
        <v>30</v>
      </c>
      <c r="E274" s="35" t="s">
        <v>27</v>
      </c>
      <c r="F274" s="35" t="s">
        <v>26</v>
      </c>
      <c r="G274" s="37"/>
      <c r="H274" s="36">
        <v>82724.884000000005</v>
      </c>
      <c r="I274" s="33">
        <v>2.9362995681862466E-3</v>
      </c>
    </row>
    <row r="275" spans="1:9" s="4" customFormat="1">
      <c r="A275" s="53" t="s">
        <v>658</v>
      </c>
      <c r="B275" s="40" t="s">
        <v>104</v>
      </c>
      <c r="C275" s="40" t="s">
        <v>103</v>
      </c>
      <c r="D275" s="35" t="s">
        <v>30</v>
      </c>
      <c r="E275" s="35" t="s">
        <v>27</v>
      </c>
      <c r="F275" s="35" t="s">
        <v>26</v>
      </c>
      <c r="G275" s="37"/>
      <c r="H275" s="36">
        <v>3736.9269600000002</v>
      </c>
      <c r="I275" s="33">
        <v>1.3264131043074707E-4</v>
      </c>
    </row>
    <row r="276" spans="1:9" s="4" customFormat="1">
      <c r="A276" s="53" t="s">
        <v>644</v>
      </c>
      <c r="B276" s="40" t="s">
        <v>106</v>
      </c>
      <c r="C276" s="40" t="s">
        <v>105</v>
      </c>
      <c r="D276" s="35" t="s">
        <v>30</v>
      </c>
      <c r="E276" s="35" t="s">
        <v>27</v>
      </c>
      <c r="F276" s="35" t="s">
        <v>26</v>
      </c>
      <c r="G276" s="37"/>
      <c r="H276" s="36">
        <v>2610.0355</v>
      </c>
      <c r="I276" s="33">
        <v>9.2642573081163496E-5</v>
      </c>
    </row>
    <row r="277" spans="1:9" s="4" customFormat="1">
      <c r="A277" s="53" t="s">
        <v>648</v>
      </c>
      <c r="B277" s="40" t="s">
        <v>108</v>
      </c>
      <c r="C277" s="40" t="s">
        <v>107</v>
      </c>
      <c r="D277" s="35" t="s">
        <v>30</v>
      </c>
      <c r="E277" s="35" t="s">
        <v>27</v>
      </c>
      <c r="F277" s="35" t="s">
        <v>26</v>
      </c>
      <c r="G277" s="37"/>
      <c r="H277" s="36">
        <v>62725.353227</v>
      </c>
      <c r="I277" s="33">
        <v>2.2264211043773706E-3</v>
      </c>
    </row>
    <row r="278" spans="1:9" s="4" customFormat="1">
      <c r="A278" s="53" t="s">
        <v>639</v>
      </c>
      <c r="B278" s="40" t="s">
        <v>110</v>
      </c>
      <c r="C278" s="40" t="s">
        <v>109</v>
      </c>
      <c r="D278" s="35" t="s">
        <v>30</v>
      </c>
      <c r="E278" s="35" t="s">
        <v>27</v>
      </c>
      <c r="F278" s="35" t="s">
        <v>26</v>
      </c>
      <c r="G278" s="37"/>
      <c r="H278" s="36">
        <v>701.07240000000002</v>
      </c>
      <c r="I278" s="33">
        <v>2.4884393738011109E-5</v>
      </c>
    </row>
    <row r="279" spans="1:9" s="4" customFormat="1">
      <c r="A279" s="53" t="s">
        <v>630</v>
      </c>
      <c r="B279" s="40" t="s">
        <v>116</v>
      </c>
      <c r="C279" s="40" t="s">
        <v>115</v>
      </c>
      <c r="D279" s="35" t="s">
        <v>30</v>
      </c>
      <c r="E279" s="35" t="s">
        <v>27</v>
      </c>
      <c r="F279" s="35" t="s">
        <v>26</v>
      </c>
      <c r="G279" s="37"/>
      <c r="H279" s="36">
        <v>58592.63</v>
      </c>
      <c r="I279" s="33">
        <v>2.079731102045383E-3</v>
      </c>
    </row>
    <row r="280" spans="1:9" s="4" customFormat="1">
      <c r="A280" s="53" t="s">
        <v>660</v>
      </c>
      <c r="B280" s="40" t="s">
        <v>120</v>
      </c>
      <c r="C280" s="40" t="s">
        <v>119</v>
      </c>
      <c r="D280" s="35" t="s">
        <v>30</v>
      </c>
      <c r="E280" s="35" t="s">
        <v>27</v>
      </c>
      <c r="F280" s="35" t="s">
        <v>26</v>
      </c>
      <c r="G280" s="37"/>
      <c r="H280" s="36">
        <v>388654.23303420009</v>
      </c>
      <c r="I280" s="33">
        <v>1.3795187148670748E-2</v>
      </c>
    </row>
    <row r="281" spans="1:9" s="4" customFormat="1">
      <c r="A281" s="53" t="s">
        <v>660</v>
      </c>
      <c r="B281" s="40" t="s">
        <v>122</v>
      </c>
      <c r="C281" s="40" t="s">
        <v>121</v>
      </c>
      <c r="D281" s="35" t="s">
        <v>30</v>
      </c>
      <c r="E281" s="35" t="s">
        <v>27</v>
      </c>
      <c r="F281" s="35" t="s">
        <v>26</v>
      </c>
      <c r="G281" s="37"/>
      <c r="H281" s="36">
        <v>49244.082562490003</v>
      </c>
      <c r="I281" s="33">
        <v>1.7479066923075679E-3</v>
      </c>
    </row>
    <row r="282" spans="1:9" s="4" customFormat="1">
      <c r="A282" s="53" t="s">
        <v>661</v>
      </c>
      <c r="B282" s="40" t="s">
        <v>124</v>
      </c>
      <c r="C282" s="40" t="s">
        <v>123</v>
      </c>
      <c r="D282" s="35" t="s">
        <v>30</v>
      </c>
      <c r="E282" s="35" t="s">
        <v>27</v>
      </c>
      <c r="F282" s="35" t="s">
        <v>26</v>
      </c>
      <c r="G282" s="37"/>
      <c r="H282" s="36">
        <v>95364.203999999998</v>
      </c>
      <c r="I282" s="33">
        <v>3.3849291469012525E-3</v>
      </c>
    </row>
    <row r="283" spans="1:9" s="4" customFormat="1">
      <c r="A283" s="53" t="s">
        <v>682</v>
      </c>
      <c r="B283" s="40" t="s">
        <v>134</v>
      </c>
      <c r="C283" s="40" t="s">
        <v>133</v>
      </c>
      <c r="D283" s="35" t="s">
        <v>30</v>
      </c>
      <c r="E283" s="35" t="s">
        <v>27</v>
      </c>
      <c r="F283" s="35" t="s">
        <v>26</v>
      </c>
      <c r="G283" s="37"/>
      <c r="H283" s="36">
        <v>1122176.1599999999</v>
      </c>
      <c r="I283" s="33">
        <v>3.9831368926874527E-2</v>
      </c>
    </row>
    <row r="284" spans="1:9" s="4" customFormat="1">
      <c r="A284" s="53" t="s">
        <v>682</v>
      </c>
      <c r="B284" s="40" t="s">
        <v>140</v>
      </c>
      <c r="C284" s="40" t="s">
        <v>139</v>
      </c>
      <c r="D284" s="35" t="s">
        <v>30</v>
      </c>
      <c r="E284" s="35" t="s">
        <v>27</v>
      </c>
      <c r="F284" s="35" t="s">
        <v>26</v>
      </c>
      <c r="G284" s="37"/>
      <c r="H284" s="36">
        <v>636797.06999999995</v>
      </c>
      <c r="I284" s="33">
        <v>2.2602956586355159E-2</v>
      </c>
    </row>
    <row r="285" spans="1:9" s="4" customFormat="1">
      <c r="A285" s="53" t="s">
        <v>682</v>
      </c>
      <c r="B285" s="40" t="s">
        <v>142</v>
      </c>
      <c r="C285" s="40" t="s">
        <v>141</v>
      </c>
      <c r="D285" s="35" t="s">
        <v>30</v>
      </c>
      <c r="E285" s="35" t="s">
        <v>27</v>
      </c>
      <c r="F285" s="35" t="s">
        <v>26</v>
      </c>
      <c r="G285" s="37"/>
      <c r="H285" s="36">
        <v>105633.20004120001</v>
      </c>
      <c r="I285" s="33">
        <v>3.7494246551872702E-3</v>
      </c>
    </row>
    <row r="286" spans="1:9" s="4" customFormat="1">
      <c r="A286" s="53" t="s">
        <v>634</v>
      </c>
      <c r="B286" s="40" t="s">
        <v>230</v>
      </c>
      <c r="C286" s="40" t="s">
        <v>229</v>
      </c>
      <c r="D286" s="35" t="s">
        <v>30</v>
      </c>
      <c r="E286" s="35" t="s">
        <v>27</v>
      </c>
      <c r="F286" s="35" t="s">
        <v>26</v>
      </c>
      <c r="G286" s="37"/>
      <c r="H286" s="36">
        <v>684.4478691999999</v>
      </c>
      <c r="I286" s="33">
        <v>2.429431007455938E-5</v>
      </c>
    </row>
    <row r="287" spans="1:9" s="4" customFormat="1">
      <c r="A287" s="53" t="s">
        <v>634</v>
      </c>
      <c r="B287" s="40" t="s">
        <v>232</v>
      </c>
      <c r="C287" s="40" t="s">
        <v>231</v>
      </c>
      <c r="D287" s="35" t="s">
        <v>30</v>
      </c>
      <c r="E287" s="35" t="s">
        <v>27</v>
      </c>
      <c r="F287" s="35" t="s">
        <v>26</v>
      </c>
      <c r="G287" s="37"/>
      <c r="H287" s="36">
        <v>16.61319533</v>
      </c>
      <c r="I287" s="33">
        <v>5.8968131371054886E-7</v>
      </c>
    </row>
    <row r="288" spans="1:9" s="4" customFormat="1">
      <c r="A288" s="53" t="s">
        <v>663</v>
      </c>
      <c r="B288" s="40" t="s">
        <v>238</v>
      </c>
      <c r="C288" s="40" t="s">
        <v>237</v>
      </c>
      <c r="D288" s="35" t="s">
        <v>30</v>
      </c>
      <c r="E288" s="35" t="s">
        <v>27</v>
      </c>
      <c r="F288" s="35" t="s">
        <v>26</v>
      </c>
      <c r="G288" s="37"/>
      <c r="H288" s="36">
        <v>9413.3159999999989</v>
      </c>
      <c r="I288" s="33">
        <v>3.3412335405632817E-4</v>
      </c>
    </row>
    <row r="289" spans="1:9" s="4" customFormat="1">
      <c r="A289" s="53" t="s">
        <v>671</v>
      </c>
      <c r="B289" s="40" t="s">
        <v>240</v>
      </c>
      <c r="C289" s="40" t="s">
        <v>239</v>
      </c>
      <c r="D289" s="35" t="s">
        <v>30</v>
      </c>
      <c r="E289" s="35" t="s">
        <v>27</v>
      </c>
      <c r="F289" s="35" t="s">
        <v>26</v>
      </c>
      <c r="G289" s="37"/>
      <c r="H289" s="36">
        <v>38448.686290839993</v>
      </c>
      <c r="I289" s="33">
        <v>1.3647267363121587E-3</v>
      </c>
    </row>
    <row r="290" spans="1:9" s="4" customFormat="1">
      <c r="A290" s="53" t="s">
        <v>671</v>
      </c>
      <c r="B290" s="40" t="s">
        <v>244</v>
      </c>
      <c r="C290" s="40" t="s">
        <v>243</v>
      </c>
      <c r="D290" s="35" t="s">
        <v>30</v>
      </c>
      <c r="E290" s="35" t="s">
        <v>27</v>
      </c>
      <c r="F290" s="35" t="s">
        <v>26</v>
      </c>
      <c r="G290" s="37"/>
      <c r="H290" s="36">
        <v>3995.7412024499999</v>
      </c>
      <c r="I290" s="33">
        <v>1.4182785880168688E-4</v>
      </c>
    </row>
    <row r="291" spans="1:9" s="4" customFormat="1">
      <c r="A291" s="53" t="s">
        <v>682</v>
      </c>
      <c r="B291" s="40" t="s">
        <v>248</v>
      </c>
      <c r="C291" s="40" t="s">
        <v>247</v>
      </c>
      <c r="D291" s="35" t="s">
        <v>30</v>
      </c>
      <c r="E291" s="35" t="s">
        <v>27</v>
      </c>
      <c r="F291" s="35" t="s">
        <v>26</v>
      </c>
      <c r="G291" s="37"/>
      <c r="H291" s="36">
        <v>94875.66</v>
      </c>
      <c r="I291" s="33">
        <v>3.3675883968526947E-3</v>
      </c>
    </row>
    <row r="292" spans="1:9" s="4" customFormat="1">
      <c r="A292" s="53" t="s">
        <v>655</v>
      </c>
      <c r="B292" s="40" t="s">
        <v>252</v>
      </c>
      <c r="C292" s="40" t="s">
        <v>251</v>
      </c>
      <c r="D292" s="35" t="s">
        <v>30</v>
      </c>
      <c r="E292" s="35" t="s">
        <v>27</v>
      </c>
      <c r="F292" s="35" t="s">
        <v>26</v>
      </c>
      <c r="G292" s="37"/>
      <c r="H292" s="36">
        <v>2601.2159000000001</v>
      </c>
      <c r="I292" s="33">
        <v>9.2329523531628019E-5</v>
      </c>
    </row>
    <row r="293" spans="1:9" s="4" customFormat="1">
      <c r="A293" s="53" t="s">
        <v>628</v>
      </c>
      <c r="B293" s="40" t="s">
        <v>260</v>
      </c>
      <c r="C293" s="40" t="s">
        <v>259</v>
      </c>
      <c r="D293" s="35" t="s">
        <v>30</v>
      </c>
      <c r="E293" s="35" t="s">
        <v>27</v>
      </c>
      <c r="F293" s="35" t="s">
        <v>26</v>
      </c>
      <c r="G293" s="37"/>
      <c r="H293" s="36">
        <v>217586.11405999993</v>
      </c>
      <c r="I293" s="33">
        <v>7.7231660156537795E-3</v>
      </c>
    </row>
    <row r="294" spans="1:9" s="4" customFormat="1">
      <c r="A294" s="53" t="s">
        <v>644</v>
      </c>
      <c r="B294" s="40" t="s">
        <v>264</v>
      </c>
      <c r="C294" s="40" t="s">
        <v>263</v>
      </c>
      <c r="D294" s="35" t="s">
        <v>30</v>
      </c>
      <c r="E294" s="35" t="s">
        <v>27</v>
      </c>
      <c r="F294" s="35" t="s">
        <v>26</v>
      </c>
      <c r="G294" s="37"/>
      <c r="H294" s="36">
        <v>71.324039589999998</v>
      </c>
      <c r="I294" s="33">
        <v>2.5316293782825457E-6</v>
      </c>
    </row>
    <row r="295" spans="1:9" s="4" customFormat="1">
      <c r="A295" s="53" t="s">
        <v>624</v>
      </c>
      <c r="B295" s="40" t="s">
        <v>298</v>
      </c>
      <c r="C295" s="40" t="s">
        <v>297</v>
      </c>
      <c r="D295" s="35" t="s">
        <v>30</v>
      </c>
      <c r="E295" s="35" t="s">
        <v>27</v>
      </c>
      <c r="F295" s="35" t="s">
        <v>26</v>
      </c>
      <c r="G295" s="37"/>
      <c r="H295" s="36">
        <v>313864.34239999996</v>
      </c>
      <c r="I295" s="33">
        <v>1.1140538233431431E-2</v>
      </c>
    </row>
    <row r="296" spans="1:9" s="4" customFormat="1">
      <c r="A296" s="53" t="s">
        <v>680</v>
      </c>
      <c r="B296" s="40" t="s">
        <v>316</v>
      </c>
      <c r="C296" s="40" t="s">
        <v>315</v>
      </c>
      <c r="D296" s="35" t="s">
        <v>30</v>
      </c>
      <c r="E296" s="35" t="s">
        <v>27</v>
      </c>
      <c r="F296" s="35" t="s">
        <v>26</v>
      </c>
      <c r="G296" s="37"/>
      <c r="H296" s="36">
        <v>108142.98401000001</v>
      </c>
      <c r="I296" s="33">
        <v>3.838508824635344E-3</v>
      </c>
    </row>
    <row r="297" spans="1:9" s="4" customFormat="1">
      <c r="A297" s="53" t="s">
        <v>666</v>
      </c>
      <c r="B297" s="40" t="s">
        <v>322</v>
      </c>
      <c r="C297" s="40" t="s">
        <v>321</v>
      </c>
      <c r="D297" s="35" t="s">
        <v>30</v>
      </c>
      <c r="E297" s="35" t="s">
        <v>27</v>
      </c>
      <c r="F297" s="35" t="s">
        <v>26</v>
      </c>
      <c r="G297" s="37"/>
      <c r="H297" s="36">
        <v>1385908.6464</v>
      </c>
      <c r="I297" s="33">
        <v>4.9192489166499223E-2</v>
      </c>
    </row>
    <row r="298" spans="1:9" s="4" customFormat="1">
      <c r="A298" s="53" t="s">
        <v>650</v>
      </c>
      <c r="B298" s="40" t="s">
        <v>324</v>
      </c>
      <c r="C298" s="40" t="s">
        <v>323</v>
      </c>
      <c r="D298" s="35" t="s">
        <v>30</v>
      </c>
      <c r="E298" s="35" t="s">
        <v>27</v>
      </c>
      <c r="F298" s="35" t="s">
        <v>26</v>
      </c>
      <c r="G298" s="37"/>
      <c r="H298" s="36">
        <v>9967.0689899999979</v>
      </c>
      <c r="I298" s="33">
        <v>3.5377868129037835E-4</v>
      </c>
    </row>
    <row r="299" spans="1:9" s="4" customFormat="1">
      <c r="A299" s="53" t="s">
        <v>677</v>
      </c>
      <c r="B299" s="40" t="s">
        <v>330</v>
      </c>
      <c r="C299" s="40" t="s">
        <v>329</v>
      </c>
      <c r="D299" s="35" t="s">
        <v>30</v>
      </c>
      <c r="E299" s="35" t="s">
        <v>27</v>
      </c>
      <c r="F299" s="35" t="s">
        <v>26</v>
      </c>
      <c r="G299" s="37"/>
      <c r="H299" s="36">
        <v>595.14318179999998</v>
      </c>
      <c r="I299" s="33">
        <v>2.1124461990521844E-5</v>
      </c>
    </row>
    <row r="300" spans="1:9" s="4" customFormat="1">
      <c r="A300" s="53" t="s">
        <v>679</v>
      </c>
      <c r="B300" s="40" t="s">
        <v>342</v>
      </c>
      <c r="C300" s="40" t="s">
        <v>341</v>
      </c>
      <c r="D300" s="35" t="s">
        <v>30</v>
      </c>
      <c r="E300" s="35" t="s">
        <v>27</v>
      </c>
      <c r="F300" s="35" t="s">
        <v>26</v>
      </c>
      <c r="G300" s="37"/>
      <c r="H300" s="36">
        <v>192186.33146601001</v>
      </c>
      <c r="I300" s="33">
        <v>6.8216069314155098E-3</v>
      </c>
    </row>
    <row r="301" spans="1:9" s="4" customFormat="1">
      <c r="A301" s="53" t="s">
        <v>658</v>
      </c>
      <c r="B301" s="40" t="s">
        <v>350</v>
      </c>
      <c r="C301" s="40" t="s">
        <v>349</v>
      </c>
      <c r="D301" s="35" t="s">
        <v>30</v>
      </c>
      <c r="E301" s="35" t="s">
        <v>27</v>
      </c>
      <c r="F301" s="35" t="s">
        <v>26</v>
      </c>
      <c r="G301" s="37"/>
      <c r="H301" s="36">
        <v>7968.3931600000005</v>
      </c>
      <c r="I301" s="33">
        <v>2.828361704906862E-4</v>
      </c>
    </row>
    <row r="302" spans="1:9" s="4" customFormat="1">
      <c r="A302" s="53" t="s">
        <v>96</v>
      </c>
      <c r="B302" s="40" t="s">
        <v>352</v>
      </c>
      <c r="C302" s="40" t="s">
        <v>351</v>
      </c>
      <c r="D302" s="35" t="s">
        <v>30</v>
      </c>
      <c r="E302" s="35" t="s">
        <v>27</v>
      </c>
      <c r="F302" s="35" t="s">
        <v>26</v>
      </c>
      <c r="G302" s="37"/>
      <c r="H302" s="36">
        <v>19607.705222760003</v>
      </c>
      <c r="I302" s="33">
        <v>6.9597071152996003E-4</v>
      </c>
    </row>
    <row r="303" spans="1:9" s="4" customFormat="1">
      <c r="A303" s="53" t="s">
        <v>644</v>
      </c>
      <c r="B303" s="40" t="s">
        <v>370</v>
      </c>
      <c r="C303" s="40" t="s">
        <v>369</v>
      </c>
      <c r="D303" s="35" t="s">
        <v>30</v>
      </c>
      <c r="E303" s="35" t="s">
        <v>27</v>
      </c>
      <c r="F303" s="35" t="s">
        <v>26</v>
      </c>
      <c r="G303" s="37"/>
      <c r="H303" s="36">
        <v>46219.734640339993</v>
      </c>
      <c r="I303" s="33">
        <v>1.6405582009170689E-3</v>
      </c>
    </row>
    <row r="304" spans="1:9" s="4" customFormat="1">
      <c r="A304" s="53" t="s">
        <v>23</v>
      </c>
      <c r="B304" s="40" t="s">
        <v>372</v>
      </c>
      <c r="C304" s="40" t="s">
        <v>371</v>
      </c>
      <c r="D304" s="35" t="s">
        <v>30</v>
      </c>
      <c r="E304" s="35" t="s">
        <v>27</v>
      </c>
      <c r="F304" s="35" t="s">
        <v>26</v>
      </c>
      <c r="G304" s="37"/>
      <c r="H304" s="36">
        <v>8996.9024007499993</v>
      </c>
      <c r="I304" s="33">
        <v>3.1934285497863045E-4</v>
      </c>
    </row>
    <row r="305" spans="1:9" s="4" customFormat="1">
      <c r="A305" s="53" t="s">
        <v>644</v>
      </c>
      <c r="B305" s="40" t="s">
        <v>390</v>
      </c>
      <c r="C305" s="40" t="s">
        <v>389</v>
      </c>
      <c r="D305" s="35" t="s">
        <v>30</v>
      </c>
      <c r="E305" s="35" t="s">
        <v>27</v>
      </c>
      <c r="F305" s="35" t="s">
        <v>26</v>
      </c>
      <c r="G305" s="37"/>
      <c r="H305" s="36">
        <v>11771.544183600001</v>
      </c>
      <c r="I305" s="33">
        <v>4.1782808789662371E-4</v>
      </c>
    </row>
    <row r="306" spans="1:9" s="4" customFormat="1">
      <c r="A306" s="53" t="s">
        <v>627</v>
      </c>
      <c r="B306" s="40" t="s">
        <v>394</v>
      </c>
      <c r="C306" s="40" t="s">
        <v>393</v>
      </c>
      <c r="D306" s="35" t="s">
        <v>30</v>
      </c>
      <c r="E306" s="35" t="s">
        <v>27</v>
      </c>
      <c r="F306" s="35" t="s">
        <v>26</v>
      </c>
      <c r="G306" s="37"/>
      <c r="H306" s="36">
        <v>36209.956310190006</v>
      </c>
      <c r="I306" s="33">
        <v>1.2852635620214802E-3</v>
      </c>
    </row>
    <row r="307" spans="1:9" s="4" customFormat="1">
      <c r="A307" s="53" t="s">
        <v>657</v>
      </c>
      <c r="B307" s="40" t="s">
        <v>412</v>
      </c>
      <c r="C307" s="40" t="s">
        <v>411</v>
      </c>
      <c r="D307" s="35" t="s">
        <v>30</v>
      </c>
      <c r="E307" s="35" t="s">
        <v>27</v>
      </c>
      <c r="F307" s="35" t="s">
        <v>26</v>
      </c>
      <c r="G307" s="37"/>
      <c r="H307" s="36">
        <v>28553.021863500002</v>
      </c>
      <c r="I307" s="33">
        <v>1.0134825425467807E-3</v>
      </c>
    </row>
    <row r="308" spans="1:9" s="4" customFormat="1">
      <c r="A308" s="53" t="s">
        <v>621</v>
      </c>
      <c r="B308" s="40" t="s">
        <v>428</v>
      </c>
      <c r="C308" s="40" t="s">
        <v>427</v>
      </c>
      <c r="D308" s="35" t="s">
        <v>30</v>
      </c>
      <c r="E308" s="35" t="s">
        <v>27</v>
      </c>
      <c r="F308" s="35" t="s">
        <v>26</v>
      </c>
      <c r="G308" s="37"/>
      <c r="H308" s="36">
        <v>23609.635989999999</v>
      </c>
      <c r="I308" s="33">
        <v>8.3801826742327563E-4</v>
      </c>
    </row>
    <row r="309" spans="1:9" s="4" customFormat="1">
      <c r="A309" s="53" t="s">
        <v>657</v>
      </c>
      <c r="B309" s="40" t="s">
        <v>436</v>
      </c>
      <c r="C309" s="40" t="s">
        <v>435</v>
      </c>
      <c r="D309" s="35" t="s">
        <v>30</v>
      </c>
      <c r="E309" s="35" t="s">
        <v>27</v>
      </c>
      <c r="F309" s="35" t="s">
        <v>26</v>
      </c>
      <c r="G309" s="37"/>
      <c r="H309" s="36">
        <v>36092.117307439999</v>
      </c>
      <c r="I309" s="33">
        <v>1.2810808953780269E-3</v>
      </c>
    </row>
    <row r="310" spans="1:9" s="4" customFormat="1">
      <c r="A310" s="53" t="s">
        <v>639</v>
      </c>
      <c r="B310" s="40" t="s">
        <v>438</v>
      </c>
      <c r="C310" s="40" t="s">
        <v>437</v>
      </c>
      <c r="D310" s="35" t="s">
        <v>30</v>
      </c>
      <c r="E310" s="35" t="s">
        <v>27</v>
      </c>
      <c r="F310" s="35" t="s">
        <v>26</v>
      </c>
      <c r="G310" s="37"/>
      <c r="H310" s="36">
        <v>84415.03</v>
      </c>
      <c r="I310" s="33">
        <v>2.9962908879682323E-3</v>
      </c>
    </row>
    <row r="311" spans="1:9" s="4" customFormat="1">
      <c r="A311" s="53" t="s">
        <v>630</v>
      </c>
      <c r="B311" s="40" t="s">
        <v>448</v>
      </c>
      <c r="C311" s="40" t="s">
        <v>447</v>
      </c>
      <c r="D311" s="35" t="s">
        <v>30</v>
      </c>
      <c r="E311" s="35" t="s">
        <v>27</v>
      </c>
      <c r="F311" s="35" t="s">
        <v>26</v>
      </c>
      <c r="G311" s="37"/>
      <c r="H311" s="36">
        <v>35389.08</v>
      </c>
      <c r="I311" s="33">
        <v>1.2561267577299779E-3</v>
      </c>
    </row>
    <row r="312" spans="1:9" s="4" customFormat="1">
      <c r="A312" s="53" t="s">
        <v>661</v>
      </c>
      <c r="B312" s="40" t="s">
        <v>450</v>
      </c>
      <c r="C312" s="40" t="s">
        <v>449</v>
      </c>
      <c r="D312" s="35" t="s">
        <v>30</v>
      </c>
      <c r="E312" s="35" t="s">
        <v>27</v>
      </c>
      <c r="F312" s="35" t="s">
        <v>26</v>
      </c>
      <c r="G312" s="37"/>
      <c r="H312" s="36">
        <v>74225.132163000002</v>
      </c>
      <c r="I312" s="33">
        <v>2.6346029511360083E-3</v>
      </c>
    </row>
    <row r="313" spans="1:9" s="4" customFormat="1">
      <c r="A313" s="53" t="s">
        <v>669</v>
      </c>
      <c r="B313" s="40" t="s">
        <v>452</v>
      </c>
      <c r="C313" s="40" t="s">
        <v>451</v>
      </c>
      <c r="D313" s="35" t="s">
        <v>30</v>
      </c>
      <c r="E313" s="35" t="s">
        <v>27</v>
      </c>
      <c r="F313" s="35" t="s">
        <v>26</v>
      </c>
      <c r="G313" s="37"/>
      <c r="H313" s="36">
        <v>1047.7993859999999</v>
      </c>
      <c r="I313" s="33">
        <v>3.7191383485743103E-5</v>
      </c>
    </row>
    <row r="314" spans="1:9" s="4" customFormat="1">
      <c r="A314" s="53" t="s">
        <v>669</v>
      </c>
      <c r="B314" s="40" t="s">
        <v>456</v>
      </c>
      <c r="C314" s="40" t="s">
        <v>455</v>
      </c>
      <c r="D314" s="35" t="s">
        <v>30</v>
      </c>
      <c r="E314" s="35" t="s">
        <v>27</v>
      </c>
      <c r="F314" s="35" t="s">
        <v>26</v>
      </c>
      <c r="G314" s="37"/>
      <c r="H314" s="36">
        <v>1650.7333119999998</v>
      </c>
      <c r="I314" s="33">
        <v>5.8592376040276484E-5</v>
      </c>
    </row>
    <row r="315" spans="1:9" s="4" customFormat="1">
      <c r="A315" s="53" t="s">
        <v>673</v>
      </c>
      <c r="B315" s="40" t="s">
        <v>462</v>
      </c>
      <c r="C315" s="40" t="s">
        <v>461</v>
      </c>
      <c r="D315" s="35" t="s">
        <v>30</v>
      </c>
      <c r="E315" s="35" t="s">
        <v>27</v>
      </c>
      <c r="F315" s="35" t="s">
        <v>26</v>
      </c>
      <c r="G315" s="37"/>
      <c r="H315" s="36">
        <v>32022.226963999998</v>
      </c>
      <c r="I315" s="33">
        <v>1.1366211309133435E-3</v>
      </c>
    </row>
    <row r="316" spans="1:9" s="4" customFormat="1">
      <c r="A316" s="53" t="s">
        <v>671</v>
      </c>
      <c r="B316" s="40" t="s">
        <v>472</v>
      </c>
      <c r="C316" s="40" t="s">
        <v>471</v>
      </c>
      <c r="D316" s="35" t="s">
        <v>30</v>
      </c>
      <c r="E316" s="35" t="s">
        <v>27</v>
      </c>
      <c r="F316" s="35" t="s">
        <v>26</v>
      </c>
      <c r="G316" s="37"/>
      <c r="H316" s="36">
        <v>299389.86371525005</v>
      </c>
      <c r="I316" s="33">
        <v>1.0626770145080261E-2</v>
      </c>
    </row>
    <row r="317" spans="1:9" s="4" customFormat="1">
      <c r="A317" s="53" t="s">
        <v>660</v>
      </c>
      <c r="B317" s="40" t="s">
        <v>480</v>
      </c>
      <c r="C317" s="40" t="s">
        <v>479</v>
      </c>
      <c r="D317" s="35" t="s">
        <v>30</v>
      </c>
      <c r="E317" s="35" t="s">
        <v>27</v>
      </c>
      <c r="F317" s="35" t="s">
        <v>26</v>
      </c>
      <c r="G317" s="37"/>
      <c r="H317" s="36">
        <v>13288.634600500001</v>
      </c>
      <c r="I317" s="33">
        <v>4.7167684199149755E-4</v>
      </c>
    </row>
    <row r="318" spans="1:9" s="4" customFormat="1">
      <c r="A318" s="53" t="s">
        <v>635</v>
      </c>
      <c r="B318" s="40" t="s">
        <v>482</v>
      </c>
      <c r="C318" s="40" t="s">
        <v>481</v>
      </c>
      <c r="D318" s="35" t="s">
        <v>30</v>
      </c>
      <c r="E318" s="35" t="s">
        <v>27</v>
      </c>
      <c r="F318" s="35" t="s">
        <v>26</v>
      </c>
      <c r="G318" s="37"/>
      <c r="H318" s="36">
        <v>5563.0793119999989</v>
      </c>
      <c r="I318" s="33">
        <v>1.9746014248398869E-4</v>
      </c>
    </row>
    <row r="319" spans="1:9" s="4" customFormat="1">
      <c r="A319" s="53" t="s">
        <v>625</v>
      </c>
      <c r="B319" s="40" t="s">
        <v>486</v>
      </c>
      <c r="C319" s="40" t="s">
        <v>485</v>
      </c>
      <c r="D319" s="35" t="s">
        <v>30</v>
      </c>
      <c r="E319" s="35" t="s">
        <v>27</v>
      </c>
      <c r="F319" s="35" t="s">
        <v>26</v>
      </c>
      <c r="G319" s="37"/>
      <c r="H319" s="36">
        <v>45785.516489999995</v>
      </c>
      <c r="I319" s="33">
        <v>1.6251457336437152E-3</v>
      </c>
    </row>
    <row r="320" spans="1:9" s="4" customFormat="1">
      <c r="A320" s="53" t="s">
        <v>680</v>
      </c>
      <c r="B320" s="40" t="s">
        <v>492</v>
      </c>
      <c r="C320" s="40" t="s">
        <v>491</v>
      </c>
      <c r="D320" s="35" t="s">
        <v>30</v>
      </c>
      <c r="E320" s="35" t="s">
        <v>27</v>
      </c>
      <c r="F320" s="35" t="s">
        <v>26</v>
      </c>
      <c r="G320" s="37"/>
      <c r="H320" s="36">
        <v>16.767444999999999</v>
      </c>
      <c r="I320" s="33">
        <v>5.951563681018474E-7</v>
      </c>
    </row>
    <row r="321" spans="1:9" s="4" customFormat="1">
      <c r="A321" s="53" t="s">
        <v>682</v>
      </c>
      <c r="B321" s="40" t="s">
        <v>498</v>
      </c>
      <c r="C321" s="40" t="s">
        <v>497</v>
      </c>
      <c r="D321" s="35" t="s">
        <v>30</v>
      </c>
      <c r="E321" s="35" t="s">
        <v>27</v>
      </c>
      <c r="F321" s="35" t="s">
        <v>26</v>
      </c>
      <c r="G321" s="37"/>
      <c r="H321" s="36">
        <v>392438.01123240002</v>
      </c>
      <c r="I321" s="33">
        <v>1.3929491432367139E-2</v>
      </c>
    </row>
    <row r="322" spans="1:9" s="4" customFormat="1">
      <c r="A322" s="53" t="s">
        <v>682</v>
      </c>
      <c r="B322" s="40" t="s">
        <v>500</v>
      </c>
      <c r="C322" s="40" t="s">
        <v>499</v>
      </c>
      <c r="D322" s="35" t="s">
        <v>30</v>
      </c>
      <c r="E322" s="35" t="s">
        <v>27</v>
      </c>
      <c r="F322" s="35" t="s">
        <v>26</v>
      </c>
      <c r="G322" s="37"/>
      <c r="H322" s="36">
        <v>212798.58533973002</v>
      </c>
      <c r="I322" s="33">
        <v>7.5532338521465117E-3</v>
      </c>
    </row>
    <row r="323" spans="1:9" s="4" customFormat="1">
      <c r="A323" s="53" t="s">
        <v>682</v>
      </c>
      <c r="B323" s="40" t="s">
        <v>502</v>
      </c>
      <c r="C323" s="40" t="s">
        <v>501</v>
      </c>
      <c r="D323" s="35" t="s">
        <v>30</v>
      </c>
      <c r="E323" s="35" t="s">
        <v>27</v>
      </c>
      <c r="F323" s="35" t="s">
        <v>26</v>
      </c>
      <c r="G323" s="37"/>
      <c r="H323" s="36">
        <v>276152.28312384</v>
      </c>
      <c r="I323" s="33">
        <v>9.8019578932280818E-3</v>
      </c>
    </row>
    <row r="324" spans="1:9" s="4" customFormat="1">
      <c r="A324" s="53" t="s">
        <v>644</v>
      </c>
      <c r="B324" s="40" t="s">
        <v>514</v>
      </c>
      <c r="C324" s="40" t="s">
        <v>513</v>
      </c>
      <c r="D324" s="35" t="s">
        <v>30</v>
      </c>
      <c r="E324" s="35" t="s">
        <v>27</v>
      </c>
      <c r="F324" s="35" t="s">
        <v>26</v>
      </c>
      <c r="G324" s="37"/>
      <c r="H324" s="36">
        <v>2963.9184400000004</v>
      </c>
      <c r="I324" s="33">
        <v>1.0520356166968156E-4</v>
      </c>
    </row>
    <row r="325" spans="1:9" s="4" customFormat="1">
      <c r="A325" s="53" t="s">
        <v>679</v>
      </c>
      <c r="B325" s="40" t="s">
        <v>516</v>
      </c>
      <c r="C325" s="40" t="s">
        <v>515</v>
      </c>
      <c r="D325" s="35" t="s">
        <v>30</v>
      </c>
      <c r="E325" s="35" t="s">
        <v>27</v>
      </c>
      <c r="F325" s="35" t="s">
        <v>26</v>
      </c>
      <c r="G325" s="37"/>
      <c r="H325" s="36">
        <v>29850.657012480002</v>
      </c>
      <c r="I325" s="33">
        <v>1.0595417854659158E-3</v>
      </c>
    </row>
    <row r="326" spans="1:9" s="4" customFormat="1">
      <c r="A326" s="53" t="s">
        <v>630</v>
      </c>
      <c r="B326" s="40" t="s">
        <v>531</v>
      </c>
      <c r="C326" s="40" t="s">
        <v>530</v>
      </c>
      <c r="D326" s="35" t="s">
        <v>30</v>
      </c>
      <c r="E326" s="35" t="s">
        <v>27</v>
      </c>
      <c r="F326" s="35" t="s">
        <v>26</v>
      </c>
      <c r="G326" s="37"/>
      <c r="H326" s="36">
        <v>213.05651399999999</v>
      </c>
      <c r="I326" s="33">
        <v>7.5623889669941014E-6</v>
      </c>
    </row>
    <row r="327" spans="1:9" s="4" customFormat="1">
      <c r="A327" s="53" t="s">
        <v>660</v>
      </c>
      <c r="B327" s="40" t="s">
        <v>535</v>
      </c>
      <c r="C327" s="40" t="s">
        <v>534</v>
      </c>
      <c r="D327" s="35" t="s">
        <v>30</v>
      </c>
      <c r="E327" s="35" t="s">
        <v>27</v>
      </c>
      <c r="F327" s="35" t="s">
        <v>26</v>
      </c>
      <c r="G327" s="37"/>
      <c r="H327" s="36">
        <v>33844.086415999998</v>
      </c>
      <c r="I327" s="33">
        <v>1.2012875875287874E-3</v>
      </c>
    </row>
    <row r="328" spans="1:9" s="4" customFormat="1">
      <c r="A328" s="53" t="s">
        <v>633</v>
      </c>
      <c r="B328" s="40" t="s">
        <v>537</v>
      </c>
      <c r="C328" s="40" t="s">
        <v>536</v>
      </c>
      <c r="D328" s="35" t="s">
        <v>30</v>
      </c>
      <c r="E328" s="35" t="s">
        <v>27</v>
      </c>
      <c r="F328" s="35" t="s">
        <v>26</v>
      </c>
      <c r="G328" s="37"/>
      <c r="H328" s="36">
        <v>30608.8475</v>
      </c>
      <c r="I328" s="33">
        <v>1.0864535717805136E-3</v>
      </c>
    </row>
    <row r="329" spans="1:9" s="4" customFormat="1">
      <c r="A329" s="53" t="s">
        <v>96</v>
      </c>
      <c r="B329" s="40" t="s">
        <v>539</v>
      </c>
      <c r="C329" s="40" t="s">
        <v>538</v>
      </c>
      <c r="D329" s="35" t="s">
        <v>30</v>
      </c>
      <c r="E329" s="35" t="s">
        <v>27</v>
      </c>
      <c r="F329" s="35" t="s">
        <v>26</v>
      </c>
      <c r="G329" s="37"/>
      <c r="H329" s="36">
        <v>76895.912135679988</v>
      </c>
      <c r="I329" s="33">
        <v>2.7294016344499763E-3</v>
      </c>
    </row>
    <row r="330" spans="1:9" s="4" customFormat="1">
      <c r="A330" s="53" t="s">
        <v>671</v>
      </c>
      <c r="B330" s="40" t="s">
        <v>561</v>
      </c>
      <c r="C330" s="40" t="s">
        <v>560</v>
      </c>
      <c r="D330" s="35" t="s">
        <v>30</v>
      </c>
      <c r="E330" s="35" t="s">
        <v>27</v>
      </c>
      <c r="F330" s="35" t="s">
        <v>26</v>
      </c>
      <c r="G330" s="37"/>
      <c r="H330" s="36">
        <v>48044.204550900002</v>
      </c>
      <c r="I330" s="33">
        <v>1.7053173151220056E-3</v>
      </c>
    </row>
    <row r="331" spans="1:9" s="4" customFormat="1">
      <c r="A331" s="53" t="s">
        <v>662</v>
      </c>
      <c r="B331" s="40" t="s">
        <v>567</v>
      </c>
      <c r="C331" s="40" t="s">
        <v>566</v>
      </c>
      <c r="D331" s="35" t="s">
        <v>30</v>
      </c>
      <c r="E331" s="35" t="s">
        <v>27</v>
      </c>
      <c r="F331" s="35" t="s">
        <v>26</v>
      </c>
      <c r="G331" s="37"/>
      <c r="H331" s="36">
        <v>65818.875599999999</v>
      </c>
      <c r="I331" s="33">
        <v>2.3362249260184425E-3</v>
      </c>
    </row>
    <row r="332" spans="1:9" s="4" customFormat="1">
      <c r="A332" s="53" t="s">
        <v>644</v>
      </c>
      <c r="B332" s="40" t="s">
        <v>571</v>
      </c>
      <c r="C332" s="40" t="s">
        <v>570</v>
      </c>
      <c r="D332" s="35" t="s">
        <v>30</v>
      </c>
      <c r="E332" s="35" t="s">
        <v>27</v>
      </c>
      <c r="F332" s="35" t="s">
        <v>26</v>
      </c>
      <c r="G332" s="37"/>
      <c r="H332" s="36">
        <v>138992.26024012003</v>
      </c>
      <c r="I332" s="33">
        <v>4.9334963555137147E-3</v>
      </c>
    </row>
    <row r="333" spans="1:9" s="4" customFormat="1">
      <c r="A333" s="53" t="s">
        <v>667</v>
      </c>
      <c r="B333" s="40" t="s">
        <v>573</v>
      </c>
      <c r="C333" s="40" t="s">
        <v>572</v>
      </c>
      <c r="D333" s="35" t="s">
        <v>30</v>
      </c>
      <c r="E333" s="35" t="s">
        <v>27</v>
      </c>
      <c r="F333" s="35" t="s">
        <v>26</v>
      </c>
      <c r="G333" s="37"/>
      <c r="H333" s="36">
        <v>129296.43</v>
      </c>
      <c r="I333" s="33">
        <v>4.5893452274532436E-3</v>
      </c>
    </row>
    <row r="334" spans="1:9" s="4" customFormat="1">
      <c r="A334" s="53" t="s">
        <v>664</v>
      </c>
      <c r="B334" s="40" t="s">
        <v>577</v>
      </c>
      <c r="C334" s="40" t="s">
        <v>576</v>
      </c>
      <c r="D334" s="35" t="s">
        <v>30</v>
      </c>
      <c r="E334" s="35" t="s">
        <v>27</v>
      </c>
      <c r="F334" s="35" t="s">
        <v>26</v>
      </c>
      <c r="G334" s="37"/>
      <c r="H334" s="36">
        <v>316372.32242099999</v>
      </c>
      <c r="I334" s="33">
        <v>1.1229558372192605E-2</v>
      </c>
    </row>
    <row r="335" spans="1:9" s="4" customFormat="1">
      <c r="A335" s="53" t="s">
        <v>682</v>
      </c>
      <c r="B335" s="40" t="s">
        <v>579</v>
      </c>
      <c r="C335" s="40" t="s">
        <v>578</v>
      </c>
      <c r="D335" s="35" t="s">
        <v>30</v>
      </c>
      <c r="E335" s="35" t="s">
        <v>27</v>
      </c>
      <c r="F335" s="35" t="s">
        <v>26</v>
      </c>
      <c r="G335" s="37"/>
      <c r="H335" s="36">
        <v>85602.87</v>
      </c>
      <c r="I335" s="33">
        <v>3.0384529788703403E-3</v>
      </c>
    </row>
    <row r="336" spans="1:9" s="4" customFormat="1">
      <c r="A336" s="53" t="s">
        <v>644</v>
      </c>
      <c r="B336" s="40" t="s">
        <v>590</v>
      </c>
      <c r="C336" s="40" t="s">
        <v>589</v>
      </c>
      <c r="D336" s="35" t="s">
        <v>30</v>
      </c>
      <c r="E336" s="35" t="s">
        <v>27</v>
      </c>
      <c r="F336" s="35" t="s">
        <v>26</v>
      </c>
      <c r="G336" s="37"/>
      <c r="H336" s="36">
        <v>66367.492258259997</v>
      </c>
      <c r="I336" s="33">
        <v>2.3556979404109274E-3</v>
      </c>
    </row>
    <row r="337" spans="1:9" s="4" customFormat="1">
      <c r="A337" s="53" t="s">
        <v>631</v>
      </c>
      <c r="B337" s="40" t="s">
        <v>598</v>
      </c>
      <c r="C337" s="40" t="s">
        <v>597</v>
      </c>
      <c r="D337" s="35" t="s">
        <v>30</v>
      </c>
      <c r="E337" s="35" t="s">
        <v>27</v>
      </c>
      <c r="F337" s="35" t="s">
        <v>26</v>
      </c>
      <c r="G337" s="37"/>
      <c r="H337" s="36">
        <v>138731.58320000002</v>
      </c>
      <c r="I337" s="33">
        <v>4.9242436875941023E-3</v>
      </c>
    </row>
    <row r="338" spans="1:9" s="4" customFormat="1">
      <c r="A338" s="53" t="s">
        <v>637</v>
      </c>
      <c r="B338" s="40" t="s">
        <v>600</v>
      </c>
      <c r="C338" s="40" t="s">
        <v>599</v>
      </c>
      <c r="D338" s="35" t="s">
        <v>30</v>
      </c>
      <c r="E338" s="35" t="s">
        <v>27</v>
      </c>
      <c r="F338" s="35" t="s">
        <v>26</v>
      </c>
      <c r="G338" s="37"/>
      <c r="H338" s="36">
        <v>44738.304999999993</v>
      </c>
      <c r="I338" s="33">
        <v>1.5879752173830132E-3</v>
      </c>
    </row>
    <row r="339" spans="1:9" s="4" customFormat="1">
      <c r="A339" s="53" t="s">
        <v>659</v>
      </c>
      <c r="B339" s="40" t="s">
        <v>602</v>
      </c>
      <c r="C339" s="40" t="s">
        <v>601</v>
      </c>
      <c r="D339" s="35" t="s">
        <v>30</v>
      </c>
      <c r="E339" s="35" t="s">
        <v>27</v>
      </c>
      <c r="F339" s="35" t="s">
        <v>26</v>
      </c>
      <c r="G339" s="37"/>
      <c r="H339" s="36">
        <v>190798.1502</v>
      </c>
      <c r="I339" s="33">
        <v>6.7723337761705967E-3</v>
      </c>
    </row>
    <row r="340" spans="1:9" s="4" customFormat="1">
      <c r="A340" s="53" t="s">
        <v>665</v>
      </c>
      <c r="B340" s="40" t="s">
        <v>613</v>
      </c>
      <c r="C340" s="40" t="s">
        <v>612</v>
      </c>
      <c r="D340" s="35" t="s">
        <v>30</v>
      </c>
      <c r="E340" s="35" t="s">
        <v>27</v>
      </c>
      <c r="F340" s="35" t="s">
        <v>26</v>
      </c>
      <c r="G340" s="37"/>
      <c r="H340" s="36">
        <v>12750.956399999999</v>
      </c>
      <c r="I340" s="33">
        <v>4.5259208548762244E-4</v>
      </c>
    </row>
    <row r="341" spans="1:9" s="4" customFormat="1">
      <c r="A341" s="53" t="e">
        <v>#N/A</v>
      </c>
      <c r="B341" s="40"/>
      <c r="C341" s="40" t="s">
        <v>28</v>
      </c>
      <c r="D341" s="35" t="s">
        <v>30</v>
      </c>
      <c r="E341" s="35" t="s">
        <v>27</v>
      </c>
      <c r="F341" s="35" t="s">
        <v>26</v>
      </c>
      <c r="G341" s="37"/>
      <c r="H341" s="36">
        <v>0</v>
      </c>
      <c r="I341" s="33">
        <v>0</v>
      </c>
    </row>
    <row r="342" spans="1:9" s="4" customFormat="1">
      <c r="A342" s="53" t="e">
        <v>#N/A</v>
      </c>
      <c r="B342" s="40"/>
      <c r="C342" s="40" t="s">
        <v>28</v>
      </c>
      <c r="D342" s="35" t="s">
        <v>30</v>
      </c>
      <c r="E342" s="35" t="s">
        <v>27</v>
      </c>
      <c r="F342" s="35" t="s">
        <v>26</v>
      </c>
      <c r="G342" s="37"/>
      <c r="H342" s="36">
        <v>0</v>
      </c>
      <c r="I342" s="33">
        <v>0</v>
      </c>
    </row>
    <row r="343" spans="1:9" s="4" customFormat="1">
      <c r="A343" s="53" t="e">
        <v>#N/A</v>
      </c>
      <c r="B343" s="40"/>
      <c r="C343" s="40" t="s">
        <v>28</v>
      </c>
      <c r="D343" s="35" t="s">
        <v>30</v>
      </c>
      <c r="E343" s="35" t="s">
        <v>27</v>
      </c>
      <c r="F343" s="35" t="s">
        <v>26</v>
      </c>
      <c r="G343" s="37"/>
      <c r="H343" s="36">
        <v>0</v>
      </c>
      <c r="I343" s="33">
        <v>0</v>
      </c>
    </row>
    <row r="344" spans="1:9" s="4" customFormat="1">
      <c r="A344" s="53" t="e">
        <v>#N/A</v>
      </c>
      <c r="B344" s="40"/>
      <c r="C344" s="40" t="s">
        <v>28</v>
      </c>
      <c r="D344" s="35" t="s">
        <v>30</v>
      </c>
      <c r="E344" s="35" t="s">
        <v>27</v>
      </c>
      <c r="F344" s="35" t="s">
        <v>26</v>
      </c>
      <c r="G344" s="37"/>
      <c r="H344" s="36">
        <v>0</v>
      </c>
      <c r="I344" s="33">
        <v>0</v>
      </c>
    </row>
    <row r="345" spans="1:9" s="4" customFormat="1">
      <c r="A345" s="53" t="e">
        <v>#N/A</v>
      </c>
      <c r="B345" s="40"/>
      <c r="C345" s="40" t="s">
        <v>28</v>
      </c>
      <c r="D345" s="35" t="s">
        <v>30</v>
      </c>
      <c r="E345" s="35" t="s">
        <v>27</v>
      </c>
      <c r="F345" s="35" t="s">
        <v>26</v>
      </c>
      <c r="G345" s="37"/>
      <c r="H345" s="36">
        <v>0</v>
      </c>
      <c r="I345" s="33">
        <v>0</v>
      </c>
    </row>
    <row r="346" spans="1:9" s="4" customFormat="1">
      <c r="A346" s="53" t="e">
        <v>#N/A</v>
      </c>
      <c r="B346" s="40"/>
      <c r="C346" s="40" t="s">
        <v>28</v>
      </c>
      <c r="D346" s="35" t="s">
        <v>30</v>
      </c>
      <c r="E346" s="35" t="s">
        <v>27</v>
      </c>
      <c r="F346" s="35" t="s">
        <v>26</v>
      </c>
      <c r="G346" s="37"/>
      <c r="H346" s="36">
        <v>0</v>
      </c>
      <c r="I346" s="33">
        <v>0</v>
      </c>
    </row>
    <row r="347" spans="1:9" s="4" customFormat="1">
      <c r="A347" s="38"/>
      <c r="B347" s="38"/>
      <c r="C347" s="38"/>
      <c r="D347" s="39"/>
      <c r="E347" s="39"/>
      <c r="F347" s="39"/>
      <c r="G347" s="39"/>
      <c r="H347" s="20"/>
      <c r="I347" s="19">
        <v>0</v>
      </c>
    </row>
    <row r="348" spans="1:9" s="4" customFormat="1" ht="13.5" thickBot="1">
      <c r="A348" s="22" t="s">
        <v>700</v>
      </c>
      <c r="B348" s="22"/>
      <c r="C348" s="22"/>
      <c r="D348" s="23"/>
      <c r="E348" s="23"/>
      <c r="F348" s="23"/>
      <c r="G348" s="46">
        <v>0</v>
      </c>
      <c r="H348" s="23">
        <v>18794655.058680948</v>
      </c>
      <c r="I348" s="24">
        <v>0.66711169438465934</v>
      </c>
    </row>
    <row r="349" spans="1:9" s="4" customFormat="1" ht="13.5" thickTop="1">
      <c r="A349" s="5"/>
      <c r="B349" s="5"/>
      <c r="C349" s="5"/>
      <c r="D349" s="5"/>
      <c r="E349" s="5"/>
      <c r="F349" s="5"/>
      <c r="G349" s="5"/>
      <c r="H349" s="5"/>
      <c r="I349" s="5"/>
    </row>
    <row r="350" spans="1:9" s="4" customFormat="1">
      <c r="A350" s="10" t="s">
        <v>6</v>
      </c>
      <c r="B350" s="10"/>
      <c r="C350" s="10"/>
      <c r="D350" s="14" t="s">
        <v>32</v>
      </c>
      <c r="E350" s="5"/>
      <c r="F350" s="5"/>
      <c r="G350" s="5"/>
      <c r="H350" s="5"/>
      <c r="I350" s="5"/>
    </row>
    <row r="351" spans="1:9" s="4" customFormat="1" ht="13.5" thickBot="1">
      <c r="A351" s="10" t="s">
        <v>17</v>
      </c>
      <c r="B351" s="10"/>
      <c r="C351" s="10"/>
      <c r="D351" s="25" t="s">
        <v>9</v>
      </c>
      <c r="E351" s="5"/>
      <c r="F351" s="5"/>
      <c r="G351" s="5"/>
      <c r="H351" s="5"/>
    </row>
    <row r="352" spans="1:9" s="4" customFormat="1" ht="39" thickBot="1">
      <c r="A352" s="26" t="s">
        <v>18</v>
      </c>
      <c r="B352" s="49" t="s">
        <v>19</v>
      </c>
      <c r="C352" s="27" t="s">
        <v>20</v>
      </c>
      <c r="D352" s="26" t="s">
        <v>31</v>
      </c>
      <c r="E352" s="26" t="s">
        <v>21</v>
      </c>
      <c r="F352" s="28" t="s">
        <v>22</v>
      </c>
      <c r="G352" s="28" t="s">
        <v>35</v>
      </c>
      <c r="H352" s="26" t="s">
        <v>12</v>
      </c>
      <c r="I352" s="29" t="s">
        <v>13</v>
      </c>
    </row>
    <row r="353" spans="1:9" s="4" customFormat="1">
      <c r="A353" s="53" t="s">
        <v>635</v>
      </c>
      <c r="B353" s="48" t="s">
        <v>78</v>
      </c>
      <c r="C353" s="48" t="s">
        <v>77</v>
      </c>
      <c r="D353" s="31" t="s">
        <v>32</v>
      </c>
      <c r="E353" s="31" t="s">
        <v>25</v>
      </c>
      <c r="F353" s="31" t="s">
        <v>26</v>
      </c>
      <c r="G353" s="31"/>
      <c r="H353" s="32">
        <v>1704.00728</v>
      </c>
      <c r="I353" s="18">
        <v>6.0483322532676141E-5</v>
      </c>
    </row>
    <row r="354" spans="1:9" s="4" customFormat="1">
      <c r="A354" s="53" t="s">
        <v>682</v>
      </c>
      <c r="B354" s="34" t="s">
        <v>136</v>
      </c>
      <c r="C354" s="34" t="s">
        <v>135</v>
      </c>
      <c r="D354" s="35" t="s">
        <v>32</v>
      </c>
      <c r="E354" s="35" t="s">
        <v>25</v>
      </c>
      <c r="F354" s="35" t="s">
        <v>26</v>
      </c>
      <c r="G354" s="35"/>
      <c r="H354" s="32">
        <v>4297.6400000000003</v>
      </c>
      <c r="I354" s="33">
        <v>1.5254368294091461E-4</v>
      </c>
    </row>
    <row r="355" spans="1:9" s="4" customFormat="1">
      <c r="A355" s="53" t="s">
        <v>676</v>
      </c>
      <c r="B355" s="34" t="s">
        <v>256</v>
      </c>
      <c r="C355" s="34" t="s">
        <v>255</v>
      </c>
      <c r="D355" s="35" t="s">
        <v>32</v>
      </c>
      <c r="E355" s="35" t="s">
        <v>25</v>
      </c>
      <c r="F355" s="35" t="s">
        <v>26</v>
      </c>
      <c r="G355" s="35"/>
      <c r="H355" s="32">
        <v>220310.64990367999</v>
      </c>
      <c r="I355" s="33">
        <v>7.819872750489525E-3</v>
      </c>
    </row>
    <row r="356" spans="1:9" s="4" customFormat="1">
      <c r="A356" s="53" t="s">
        <v>679</v>
      </c>
      <c r="B356" s="34" t="s">
        <v>338</v>
      </c>
      <c r="C356" s="34" t="s">
        <v>337</v>
      </c>
      <c r="D356" s="35" t="s">
        <v>32</v>
      </c>
      <c r="E356" s="35" t="s">
        <v>25</v>
      </c>
      <c r="F356" s="35" t="s">
        <v>26</v>
      </c>
      <c r="G356" s="35"/>
      <c r="H356" s="32">
        <v>159454.42985699998</v>
      </c>
      <c r="I356" s="33">
        <v>5.6597960721769414E-3</v>
      </c>
    </row>
    <row r="357" spans="1:9" s="4" customFormat="1">
      <c r="A357" s="53" t="s">
        <v>23</v>
      </c>
      <c r="B357" s="34" t="s">
        <v>372</v>
      </c>
      <c r="C357" s="34" t="s">
        <v>371</v>
      </c>
      <c r="D357" s="35" t="s">
        <v>32</v>
      </c>
      <c r="E357" s="35" t="s">
        <v>25</v>
      </c>
      <c r="F357" s="35" t="s">
        <v>26</v>
      </c>
      <c r="G357" s="35"/>
      <c r="H357" s="32">
        <v>1919.2280134499999</v>
      </c>
      <c r="I357" s="33">
        <v>6.8122529940860138E-5</v>
      </c>
    </row>
    <row r="358" spans="1:9" s="4" customFormat="1">
      <c r="A358" s="53" t="s">
        <v>676</v>
      </c>
      <c r="B358" s="34" t="s">
        <v>374</v>
      </c>
      <c r="C358" s="34" t="s">
        <v>373</v>
      </c>
      <c r="D358" s="35" t="s">
        <v>32</v>
      </c>
      <c r="E358" s="35" t="s">
        <v>25</v>
      </c>
      <c r="F358" s="35" t="s">
        <v>26</v>
      </c>
      <c r="G358" s="35"/>
      <c r="H358" s="32">
        <v>18295.764156040001</v>
      </c>
      <c r="I358" s="33">
        <v>6.4940368355206944E-4</v>
      </c>
    </row>
    <row r="359" spans="1:9" s="4" customFormat="1">
      <c r="A359" s="53" t="s">
        <v>654</v>
      </c>
      <c r="B359" s="34" t="s">
        <v>434</v>
      </c>
      <c r="C359" s="34" t="s">
        <v>433</v>
      </c>
      <c r="D359" s="35" t="s">
        <v>32</v>
      </c>
      <c r="E359" s="35" t="s">
        <v>25</v>
      </c>
      <c r="F359" s="35" t="s">
        <v>26</v>
      </c>
      <c r="G359" s="35"/>
      <c r="H359" s="32">
        <v>214.95271074999997</v>
      </c>
      <c r="I359" s="33">
        <v>7.629694007859691E-6</v>
      </c>
    </row>
    <row r="360" spans="1:9" s="4" customFormat="1">
      <c r="A360" s="53" t="s">
        <v>681</v>
      </c>
      <c r="B360" s="34" t="s">
        <v>466</v>
      </c>
      <c r="C360" s="34" t="s">
        <v>465</v>
      </c>
      <c r="D360" s="35" t="s">
        <v>32</v>
      </c>
      <c r="E360" s="35" t="s">
        <v>25</v>
      </c>
      <c r="F360" s="35" t="s">
        <v>26</v>
      </c>
      <c r="G360" s="35"/>
      <c r="H360" s="32">
        <v>4846.5335850000001</v>
      </c>
      <c r="I360" s="33">
        <v>1.7202652678045024E-4</v>
      </c>
    </row>
    <row r="361" spans="1:9" s="4" customFormat="1">
      <c r="A361" s="53" t="s">
        <v>640</v>
      </c>
      <c r="B361" s="34" t="s">
        <v>470</v>
      </c>
      <c r="C361" s="34" t="s">
        <v>469</v>
      </c>
      <c r="D361" s="35" t="s">
        <v>32</v>
      </c>
      <c r="E361" s="35" t="s">
        <v>25</v>
      </c>
      <c r="F361" s="35" t="s">
        <v>26</v>
      </c>
      <c r="G361" s="35"/>
      <c r="H361" s="32">
        <v>162650.03402999992</v>
      </c>
      <c r="I361" s="33">
        <v>5.7732232623954726E-3</v>
      </c>
    </row>
    <row r="362" spans="1:9" s="4" customFormat="1">
      <c r="A362" s="53" t="s">
        <v>658</v>
      </c>
      <c r="B362" s="34" t="s">
        <v>575</v>
      </c>
      <c r="C362" s="34" t="s">
        <v>574</v>
      </c>
      <c r="D362" s="35" t="s">
        <v>32</v>
      </c>
      <c r="E362" s="35" t="s">
        <v>25</v>
      </c>
      <c r="F362" s="35" t="s">
        <v>26</v>
      </c>
      <c r="G362" s="35"/>
      <c r="H362" s="32">
        <v>10192.595769</v>
      </c>
      <c r="I362" s="33">
        <v>3.6178369927012115E-4</v>
      </c>
    </row>
    <row r="363" spans="1:9" s="4" customFormat="1">
      <c r="A363" s="53" t="s">
        <v>650</v>
      </c>
      <c r="B363" s="34" t="s">
        <v>324</v>
      </c>
      <c r="C363" s="34" t="s">
        <v>323</v>
      </c>
      <c r="D363" s="35" t="s">
        <v>32</v>
      </c>
      <c r="E363" s="35" t="s">
        <v>25</v>
      </c>
      <c r="F363" s="35" t="s">
        <v>29</v>
      </c>
      <c r="G363" s="35"/>
      <c r="H363" s="32">
        <v>59.582897999999993</v>
      </c>
      <c r="I363" s="33">
        <v>2.1148804230258592E-6</v>
      </c>
    </row>
    <row r="364" spans="1:9" s="4" customFormat="1">
      <c r="A364" s="53" t="s">
        <v>654</v>
      </c>
      <c r="B364" s="34" t="s">
        <v>410</v>
      </c>
      <c r="C364" s="34" t="s">
        <v>409</v>
      </c>
      <c r="D364" s="35" t="s">
        <v>32</v>
      </c>
      <c r="E364" s="35" t="s">
        <v>25</v>
      </c>
      <c r="F364" s="35" t="s">
        <v>29</v>
      </c>
      <c r="G364" s="35"/>
      <c r="H364" s="32">
        <v>0</v>
      </c>
      <c r="I364" s="33">
        <v>0</v>
      </c>
    </row>
    <row r="365" spans="1:9" s="4" customFormat="1">
      <c r="A365" s="53" t="s">
        <v>669</v>
      </c>
      <c r="B365" s="34" t="s">
        <v>456</v>
      </c>
      <c r="C365" s="34" t="s">
        <v>455</v>
      </c>
      <c r="D365" s="35" t="s">
        <v>32</v>
      </c>
      <c r="E365" s="35" t="s">
        <v>25</v>
      </c>
      <c r="F365" s="35" t="s">
        <v>29</v>
      </c>
      <c r="G365" s="35"/>
      <c r="H365" s="32">
        <v>524.60625919999984</v>
      </c>
      <c r="I365" s="33">
        <v>1.8620771137699768E-5</v>
      </c>
    </row>
    <row r="366" spans="1:9" s="4" customFormat="1">
      <c r="A366" s="53" t="s">
        <v>647</v>
      </c>
      <c r="B366" s="34" t="s">
        <v>545</v>
      </c>
      <c r="C366" s="34" t="s">
        <v>544</v>
      </c>
      <c r="D366" s="35" t="s">
        <v>32</v>
      </c>
      <c r="E366" s="35" t="s">
        <v>25</v>
      </c>
      <c r="F366" s="35" t="s">
        <v>29</v>
      </c>
      <c r="G366" s="35"/>
      <c r="H366" s="32">
        <v>8704.4984999999997</v>
      </c>
      <c r="I366" s="33">
        <v>3.0896404988404487E-4</v>
      </c>
    </row>
    <row r="367" spans="1:9" s="4" customFormat="1">
      <c r="A367" s="53" t="s">
        <v>682</v>
      </c>
      <c r="B367" s="34" t="s">
        <v>496</v>
      </c>
      <c r="C367" s="34" t="s">
        <v>495</v>
      </c>
      <c r="D367" s="35" t="s">
        <v>32</v>
      </c>
      <c r="E367" s="35" t="s">
        <v>27</v>
      </c>
      <c r="F367" s="35" t="s">
        <v>26</v>
      </c>
      <c r="G367" s="35"/>
      <c r="H367" s="32">
        <v>119750.43549999998</v>
      </c>
      <c r="I367" s="33">
        <v>4.2505124824202215E-3</v>
      </c>
    </row>
    <row r="368" spans="1:9" s="4" customFormat="1">
      <c r="A368" s="53" t="e">
        <v>#N/A</v>
      </c>
      <c r="B368" s="34"/>
      <c r="C368" s="34" t="s">
        <v>28</v>
      </c>
      <c r="D368" s="35" t="s">
        <v>32</v>
      </c>
      <c r="E368" s="35" t="s">
        <v>27</v>
      </c>
      <c r="F368" s="35" t="s">
        <v>26</v>
      </c>
      <c r="G368" s="35"/>
      <c r="H368" s="32">
        <v>0</v>
      </c>
      <c r="I368" s="33">
        <v>0</v>
      </c>
    </row>
    <row r="369" spans="1:9" s="4" customFormat="1">
      <c r="A369" s="53" t="e">
        <v>#N/A</v>
      </c>
      <c r="B369" s="34"/>
      <c r="C369" s="34" t="s">
        <v>28</v>
      </c>
      <c r="D369" s="35" t="s">
        <v>32</v>
      </c>
      <c r="E369" s="35" t="s">
        <v>27</v>
      </c>
      <c r="F369" s="35" t="s">
        <v>26</v>
      </c>
      <c r="G369" s="35"/>
      <c r="H369" s="32">
        <v>0</v>
      </c>
      <c r="I369" s="33">
        <v>0</v>
      </c>
    </row>
    <row r="370" spans="1:9" s="4" customFormat="1">
      <c r="A370" s="53" t="e">
        <v>#N/A</v>
      </c>
      <c r="B370" s="34"/>
      <c r="C370" s="34" t="s">
        <v>28</v>
      </c>
      <c r="D370" s="35" t="s">
        <v>32</v>
      </c>
      <c r="E370" s="35" t="s">
        <v>27</v>
      </c>
      <c r="F370" s="35" t="s">
        <v>26</v>
      </c>
      <c r="G370" s="35"/>
      <c r="H370" s="32">
        <v>0</v>
      </c>
      <c r="I370" s="33">
        <v>0</v>
      </c>
    </row>
    <row r="371" spans="1:9" s="4" customFormat="1">
      <c r="A371" s="53" t="e">
        <v>#N/A</v>
      </c>
      <c r="B371" s="34"/>
      <c r="C371" s="34" t="s">
        <v>28</v>
      </c>
      <c r="D371" s="35" t="s">
        <v>32</v>
      </c>
      <c r="E371" s="35" t="s">
        <v>27</v>
      </c>
      <c r="F371" s="35" t="s">
        <v>26</v>
      </c>
      <c r="G371" s="35"/>
      <c r="H371" s="32">
        <v>0</v>
      </c>
      <c r="I371" s="33">
        <v>0</v>
      </c>
    </row>
    <row r="372" spans="1:9" s="4" customFormat="1">
      <c r="A372" s="53" t="e">
        <v>#N/A</v>
      </c>
      <c r="B372" s="34"/>
      <c r="C372" s="34" t="s">
        <v>28</v>
      </c>
      <c r="D372" s="35" t="s">
        <v>32</v>
      </c>
      <c r="E372" s="35" t="s">
        <v>27</v>
      </c>
      <c r="F372" s="35" t="s">
        <v>26</v>
      </c>
      <c r="G372" s="35"/>
      <c r="H372" s="32">
        <v>0</v>
      </c>
      <c r="I372" s="33">
        <v>0</v>
      </c>
    </row>
    <row r="373" spans="1:9" s="4" customFormat="1">
      <c r="A373" s="53" t="e">
        <v>#N/A</v>
      </c>
      <c r="B373" s="34"/>
      <c r="C373" s="34" t="s">
        <v>28</v>
      </c>
      <c r="D373" s="35" t="s">
        <v>32</v>
      </c>
      <c r="E373" s="35" t="s">
        <v>27</v>
      </c>
      <c r="F373" s="35" t="s">
        <v>26</v>
      </c>
      <c r="G373" s="35"/>
      <c r="H373" s="32">
        <v>0</v>
      </c>
      <c r="I373" s="33">
        <v>0</v>
      </c>
    </row>
    <row r="374" spans="1:9" s="4" customFormat="1">
      <c r="A374" s="53" t="e">
        <v>#N/A</v>
      </c>
      <c r="B374" s="34"/>
      <c r="C374" s="34" t="s">
        <v>28</v>
      </c>
      <c r="D374" s="35" t="s">
        <v>32</v>
      </c>
      <c r="E374" s="35" t="s">
        <v>27</v>
      </c>
      <c r="F374" s="35" t="s">
        <v>26</v>
      </c>
      <c r="G374" s="35"/>
      <c r="H374" s="32">
        <v>0</v>
      </c>
      <c r="I374" s="33">
        <v>0</v>
      </c>
    </row>
    <row r="375" spans="1:9" s="4" customFormat="1">
      <c r="A375" s="38"/>
      <c r="B375" s="38"/>
      <c r="C375" s="38"/>
      <c r="D375" s="39"/>
      <c r="E375" s="39"/>
      <c r="F375" s="39"/>
      <c r="G375" s="39"/>
      <c r="H375" s="20"/>
      <c r="I375" s="21">
        <v>0</v>
      </c>
    </row>
    <row r="376" spans="1:9" s="4" customFormat="1" ht="13.5" thickBot="1">
      <c r="A376" s="22" t="s">
        <v>701</v>
      </c>
      <c r="B376" s="22"/>
      <c r="C376" s="22"/>
      <c r="D376" s="23"/>
      <c r="E376" s="23"/>
      <c r="F376" s="23"/>
      <c r="G376" s="46">
        <v>0</v>
      </c>
      <c r="H376" s="23">
        <v>712924.95846211992</v>
      </c>
      <c r="I376" s="24">
        <v>2.5305097407951879E-2</v>
      </c>
    </row>
    <row r="377" spans="1:9" s="4" customFormat="1" ht="13.5" thickTop="1">
      <c r="A377" s="5"/>
      <c r="B377" s="5"/>
      <c r="C377" s="5"/>
      <c r="D377" s="5"/>
      <c r="E377" s="5"/>
      <c r="F377" s="5"/>
      <c r="G377" s="5"/>
      <c r="H377" s="5"/>
      <c r="I377" s="5"/>
    </row>
    <row r="378" spans="1:9" s="4" customFormat="1">
      <c r="A378" s="10" t="s">
        <v>6</v>
      </c>
      <c r="B378" s="10"/>
      <c r="C378" s="10"/>
      <c r="D378" s="14" t="s">
        <v>33</v>
      </c>
      <c r="E378" s="5"/>
      <c r="F378" s="5"/>
      <c r="G378" s="5"/>
      <c r="H378" s="5"/>
      <c r="I378" s="5"/>
    </row>
    <row r="379" spans="1:9" s="4" customFormat="1" ht="13.5" thickBot="1">
      <c r="A379" s="10" t="s">
        <v>17</v>
      </c>
      <c r="B379" s="10"/>
      <c r="C379" s="10"/>
      <c r="D379" s="25" t="s">
        <v>9</v>
      </c>
      <c r="E379" s="5"/>
      <c r="F379" s="5"/>
      <c r="G379" s="5"/>
      <c r="H379" s="5"/>
    </row>
    <row r="380" spans="1:9" s="4" customFormat="1" ht="39" thickBot="1">
      <c r="A380" s="26" t="s">
        <v>18</v>
      </c>
      <c r="B380" s="49" t="s">
        <v>19</v>
      </c>
      <c r="C380" s="27" t="s">
        <v>20</v>
      </c>
      <c r="D380" s="26" t="s">
        <v>31</v>
      </c>
      <c r="E380" s="26" t="s">
        <v>21</v>
      </c>
      <c r="F380" s="28" t="s">
        <v>22</v>
      </c>
      <c r="G380" s="28" t="s">
        <v>35</v>
      </c>
      <c r="H380" s="26" t="s">
        <v>12</v>
      </c>
      <c r="I380" s="29" t="s">
        <v>13</v>
      </c>
    </row>
    <row r="381" spans="1:9" s="4" customFormat="1">
      <c r="A381" s="53" t="s">
        <v>635</v>
      </c>
      <c r="B381" s="48" t="s">
        <v>102</v>
      </c>
      <c r="C381" s="48" t="s">
        <v>101</v>
      </c>
      <c r="D381" s="31" t="s">
        <v>33</v>
      </c>
      <c r="E381" s="31" t="s">
        <v>25</v>
      </c>
      <c r="F381" s="31" t="s">
        <v>26</v>
      </c>
      <c r="G381" s="31"/>
      <c r="H381" s="17">
        <v>2156.0261099999998</v>
      </c>
      <c r="I381" s="18">
        <v>7.6527620586222542E-5</v>
      </c>
    </row>
    <row r="382" spans="1:9">
      <c r="A382" s="34" t="s">
        <v>683</v>
      </c>
      <c r="B382" s="34" t="s">
        <v>118</v>
      </c>
      <c r="C382" s="34" t="s">
        <v>117</v>
      </c>
      <c r="D382" s="35" t="s">
        <v>33</v>
      </c>
      <c r="E382" s="35" t="s">
        <v>25</v>
      </c>
      <c r="F382" s="35" t="s">
        <v>26</v>
      </c>
      <c r="G382" s="35"/>
      <c r="H382" s="32">
        <v>76027.42</v>
      </c>
      <c r="I382" s="33">
        <v>2.6985747180535711E-3</v>
      </c>
    </row>
    <row r="383" spans="1:9">
      <c r="A383" s="34" t="s">
        <v>624</v>
      </c>
      <c r="B383" s="40" t="s">
        <v>298</v>
      </c>
      <c r="C383" s="40" t="s">
        <v>297</v>
      </c>
      <c r="D383" s="35" t="s">
        <v>33</v>
      </c>
      <c r="E383" s="35" t="s">
        <v>25</v>
      </c>
      <c r="F383" s="35" t="s">
        <v>26</v>
      </c>
      <c r="G383" s="37"/>
      <c r="H383" s="36">
        <v>49041.303500000002</v>
      </c>
      <c r="I383" s="33">
        <v>1.7407090989736613E-3</v>
      </c>
    </row>
    <row r="384" spans="1:9">
      <c r="A384" s="34" t="s">
        <v>650</v>
      </c>
      <c r="B384" s="40" t="s">
        <v>324</v>
      </c>
      <c r="C384" s="40" t="s">
        <v>323</v>
      </c>
      <c r="D384" s="37" t="s">
        <v>33</v>
      </c>
      <c r="E384" s="35" t="s">
        <v>25</v>
      </c>
      <c r="F384" s="35" t="s">
        <v>26</v>
      </c>
      <c r="G384" s="37"/>
      <c r="H384" s="36">
        <v>16.725024000000001</v>
      </c>
      <c r="I384" s="33">
        <v>5.9365064505989045E-7</v>
      </c>
    </row>
    <row r="385" spans="1:9">
      <c r="A385" s="34" t="s">
        <v>679</v>
      </c>
      <c r="B385" s="40" t="s">
        <v>336</v>
      </c>
      <c r="C385" s="40" t="s">
        <v>335</v>
      </c>
      <c r="D385" s="35" t="s">
        <v>33</v>
      </c>
      <c r="E385" s="35" t="s">
        <v>25</v>
      </c>
      <c r="F385" s="35" t="s">
        <v>26</v>
      </c>
      <c r="G385" s="37"/>
      <c r="H385" s="36">
        <v>4961.6308330499987</v>
      </c>
      <c r="I385" s="33">
        <v>1.7611187550996477E-4</v>
      </c>
    </row>
    <row r="386" spans="1:9">
      <c r="A386" s="34" t="s">
        <v>23</v>
      </c>
      <c r="B386" s="40" t="s">
        <v>372</v>
      </c>
      <c r="C386" s="40" t="s">
        <v>371</v>
      </c>
      <c r="D386" s="37" t="s">
        <v>33</v>
      </c>
      <c r="E386" s="35" t="s">
        <v>25</v>
      </c>
      <c r="F386" s="35" t="s">
        <v>26</v>
      </c>
      <c r="G386" s="37"/>
      <c r="H386" s="36">
        <v>573.90884649999998</v>
      </c>
      <c r="I386" s="33">
        <v>2.0370754441386906E-5</v>
      </c>
    </row>
    <row r="387" spans="1:9">
      <c r="A387" s="34" t="s">
        <v>682</v>
      </c>
      <c r="B387" s="40" t="s">
        <v>392</v>
      </c>
      <c r="C387" s="40" t="s">
        <v>391</v>
      </c>
      <c r="D387" s="35" t="s">
        <v>33</v>
      </c>
      <c r="E387" s="35" t="s">
        <v>25</v>
      </c>
      <c r="F387" s="35" t="s">
        <v>26</v>
      </c>
      <c r="G387" s="37"/>
      <c r="H387" s="36">
        <v>6807.6044999999995</v>
      </c>
      <c r="I387" s="33">
        <v>2.4163426029987235E-4</v>
      </c>
    </row>
    <row r="388" spans="1:9">
      <c r="A388" s="34" t="s">
        <v>627</v>
      </c>
      <c r="B388" s="40" t="s">
        <v>394</v>
      </c>
      <c r="C388" s="40" t="s">
        <v>393</v>
      </c>
      <c r="D388" s="35" t="s">
        <v>33</v>
      </c>
      <c r="E388" s="35" t="s">
        <v>25</v>
      </c>
      <c r="F388" s="35" t="s">
        <v>26</v>
      </c>
      <c r="G388" s="37"/>
      <c r="H388" s="36">
        <v>209180.79138686002</v>
      </c>
      <c r="I388" s="33">
        <v>7.4248211387288781E-3</v>
      </c>
    </row>
    <row r="389" spans="1:9">
      <c r="A389" s="34" t="s">
        <v>630</v>
      </c>
      <c r="B389" s="40" t="s">
        <v>531</v>
      </c>
      <c r="C389" s="40" t="s">
        <v>530</v>
      </c>
      <c r="D389" s="35" t="s">
        <v>33</v>
      </c>
      <c r="E389" s="35" t="s">
        <v>25</v>
      </c>
      <c r="F389" s="35" t="s">
        <v>26</v>
      </c>
      <c r="G389" s="37"/>
      <c r="H389" s="36">
        <v>59.182364999999997</v>
      </c>
      <c r="I389" s="33">
        <v>2.1006636019428062E-6</v>
      </c>
    </row>
    <row r="390" spans="1:9">
      <c r="A390" s="34" t="s">
        <v>662</v>
      </c>
      <c r="B390" s="40" t="s">
        <v>567</v>
      </c>
      <c r="C390" s="40" t="s">
        <v>566</v>
      </c>
      <c r="D390" s="35" t="s">
        <v>33</v>
      </c>
      <c r="E390" s="35" t="s">
        <v>25</v>
      </c>
      <c r="F390" s="35" t="s">
        <v>26</v>
      </c>
      <c r="G390" s="37"/>
      <c r="H390" s="36">
        <v>12611.624399999997</v>
      </c>
      <c r="I390" s="33">
        <v>4.4764653015224676E-4</v>
      </c>
    </row>
    <row r="391" spans="1:9">
      <c r="A391" s="34" t="s">
        <v>682</v>
      </c>
      <c r="B391" s="40" t="s">
        <v>392</v>
      </c>
      <c r="C391" s="40" t="s">
        <v>391</v>
      </c>
      <c r="D391" s="35" t="s">
        <v>33</v>
      </c>
      <c r="E391" s="35" t="s">
        <v>27</v>
      </c>
      <c r="F391" s="35" t="s">
        <v>26</v>
      </c>
      <c r="G391" s="37"/>
      <c r="H391" s="36">
        <v>36307.224000000002</v>
      </c>
      <c r="I391" s="33">
        <v>1.2887160549326527E-3</v>
      </c>
    </row>
    <row r="392" spans="1:9">
      <c r="A392" s="34" t="s">
        <v>674</v>
      </c>
      <c r="B392" s="40" t="s">
        <v>555</v>
      </c>
      <c r="C392" s="40" t="s">
        <v>554</v>
      </c>
      <c r="D392" s="35" t="s">
        <v>33</v>
      </c>
      <c r="E392" s="35" t="s">
        <v>27</v>
      </c>
      <c r="F392" s="35" t="s">
        <v>26</v>
      </c>
      <c r="G392" s="37"/>
      <c r="H392" s="36">
        <v>34425.739000000001</v>
      </c>
      <c r="I392" s="33">
        <v>1.2219332040428418E-3</v>
      </c>
    </row>
    <row r="393" spans="1:9">
      <c r="A393" s="34" t="e">
        <v>#N/A</v>
      </c>
      <c r="B393" s="40"/>
      <c r="C393" s="40" t="s">
        <v>28</v>
      </c>
      <c r="D393" s="35" t="s">
        <v>33</v>
      </c>
      <c r="E393" s="35" t="s">
        <v>27</v>
      </c>
      <c r="F393" s="35" t="s">
        <v>26</v>
      </c>
      <c r="G393" s="37"/>
      <c r="H393" s="36">
        <v>0</v>
      </c>
      <c r="I393" s="33">
        <v>0</v>
      </c>
    </row>
    <row r="394" spans="1:9">
      <c r="A394" s="34" t="e">
        <v>#N/A</v>
      </c>
      <c r="B394" s="40"/>
      <c r="C394" s="40" t="s">
        <v>28</v>
      </c>
      <c r="D394" s="35" t="s">
        <v>33</v>
      </c>
      <c r="E394" s="35" t="s">
        <v>27</v>
      </c>
      <c r="F394" s="35" t="s">
        <v>26</v>
      </c>
      <c r="G394" s="37"/>
      <c r="H394" s="36">
        <v>0</v>
      </c>
      <c r="I394" s="33">
        <v>0</v>
      </c>
    </row>
    <row r="395" spans="1:9">
      <c r="A395" s="34" t="e">
        <v>#N/A</v>
      </c>
      <c r="B395" s="40"/>
      <c r="C395" s="40" t="s">
        <v>28</v>
      </c>
      <c r="D395" s="35" t="s">
        <v>33</v>
      </c>
      <c r="E395" s="35" t="s">
        <v>27</v>
      </c>
      <c r="F395" s="35" t="s">
        <v>26</v>
      </c>
      <c r="G395" s="37"/>
      <c r="H395" s="36">
        <v>0</v>
      </c>
      <c r="I395" s="33">
        <v>0</v>
      </c>
    </row>
    <row r="396" spans="1:9">
      <c r="A396" s="34" t="e">
        <v>#N/A</v>
      </c>
      <c r="B396" s="40"/>
      <c r="C396" s="40" t="s">
        <v>28</v>
      </c>
      <c r="D396" s="35" t="s">
        <v>33</v>
      </c>
      <c r="E396" s="35" t="s">
        <v>27</v>
      </c>
      <c r="F396" s="35" t="s">
        <v>26</v>
      </c>
      <c r="G396" s="37"/>
      <c r="H396" s="36">
        <v>0</v>
      </c>
      <c r="I396" s="33">
        <v>0</v>
      </c>
    </row>
    <row r="397" spans="1:9">
      <c r="A397" s="34" t="e">
        <v>#N/A</v>
      </c>
      <c r="B397" s="40"/>
      <c r="C397" s="40" t="s">
        <v>28</v>
      </c>
      <c r="D397" s="37" t="s">
        <v>33</v>
      </c>
      <c r="E397" s="35" t="s">
        <v>27</v>
      </c>
      <c r="F397" s="35" t="s">
        <v>26</v>
      </c>
      <c r="G397" s="37"/>
      <c r="H397" s="36">
        <v>0</v>
      </c>
      <c r="I397" s="33">
        <v>0</v>
      </c>
    </row>
    <row r="398" spans="1:9">
      <c r="A398" s="38"/>
      <c r="B398" s="38"/>
      <c r="C398" s="38"/>
      <c r="D398" s="39"/>
      <c r="E398" s="39"/>
      <c r="F398" s="35"/>
      <c r="G398" s="37"/>
      <c r="H398" s="20"/>
      <c r="I398" s="21">
        <v>0</v>
      </c>
    </row>
    <row r="399" spans="1:9" ht="13.5" thickBot="1">
      <c r="A399" s="22" t="s">
        <v>702</v>
      </c>
      <c r="B399" s="22"/>
      <c r="C399" s="22"/>
      <c r="D399" s="23"/>
      <c r="E399" s="23"/>
      <c r="F399" s="23"/>
      <c r="G399" s="46">
        <v>0</v>
      </c>
      <c r="H399" s="23">
        <v>432169.17996540997</v>
      </c>
      <c r="I399" s="24">
        <v>1.5339739569968298E-2</v>
      </c>
    </row>
    <row r="400" spans="1:9" ht="14.25" thickTop="1" thickBot="1"/>
    <row r="401" spans="1:9" s="4" customFormat="1" ht="14.25" thickTop="1" thickBot="1">
      <c r="A401" s="41" t="s">
        <v>34</v>
      </c>
      <c r="B401" s="41"/>
      <c r="C401" s="41"/>
      <c r="D401" s="42"/>
      <c r="E401" s="42"/>
      <c r="F401" s="42"/>
      <c r="G401" s="47">
        <v>0</v>
      </c>
      <c r="H401" s="42">
        <v>28173175.821804587</v>
      </c>
      <c r="I401" s="43">
        <v>1.0000000000000011</v>
      </c>
    </row>
    <row r="402" spans="1:9" ht="13.5" thickTop="1"/>
  </sheetData>
  <mergeCells count="241">
    <mergeCell ref="D68:E68"/>
    <mergeCell ref="F68:G68"/>
    <mergeCell ref="D69:E69"/>
    <mergeCell ref="F69:G69"/>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D53:E53"/>
    <mergeCell ref="F53:G53"/>
    <mergeCell ref="D54:E54"/>
    <mergeCell ref="F54:G54"/>
    <mergeCell ref="D55:E55"/>
    <mergeCell ref="F55:G55"/>
    <mergeCell ref="D51:E51"/>
    <mergeCell ref="F51:G51"/>
    <mergeCell ref="D52:E52"/>
    <mergeCell ref="F52:G52"/>
    <mergeCell ref="D47:E47"/>
    <mergeCell ref="F47:G47"/>
    <mergeCell ref="D48:E48"/>
    <mergeCell ref="F48:G48"/>
    <mergeCell ref="D49:E49"/>
    <mergeCell ref="F49:G49"/>
    <mergeCell ref="D122:E122"/>
    <mergeCell ref="F122:G122"/>
    <mergeCell ref="D123:E123"/>
    <mergeCell ref="F123:G123"/>
    <mergeCell ref="D74:E74"/>
    <mergeCell ref="F74:G74"/>
    <mergeCell ref="D75:E75"/>
    <mergeCell ref="F75:G75"/>
    <mergeCell ref="D121:E121"/>
    <mergeCell ref="F121:G121"/>
    <mergeCell ref="D78:E78"/>
    <mergeCell ref="F78:G78"/>
    <mergeCell ref="D79:E79"/>
    <mergeCell ref="F79:G79"/>
    <mergeCell ref="D80:E80"/>
    <mergeCell ref="F80:G80"/>
    <mergeCell ref="D81:E81"/>
    <mergeCell ref="F81:G81"/>
    <mergeCell ref="D82:E82"/>
    <mergeCell ref="F82:G82"/>
    <mergeCell ref="D83:E83"/>
    <mergeCell ref="F83:G83"/>
    <mergeCell ref="D84:E84"/>
    <mergeCell ref="F84:G84"/>
    <mergeCell ref="D71:E71"/>
    <mergeCell ref="F71:G71"/>
    <mergeCell ref="D72:E72"/>
    <mergeCell ref="F72:G72"/>
    <mergeCell ref="D73:E73"/>
    <mergeCell ref="F73:G73"/>
    <mergeCell ref="D40:E40"/>
    <mergeCell ref="F40:G40"/>
    <mergeCell ref="D41:E41"/>
    <mergeCell ref="F41:G41"/>
    <mergeCell ref="D70:E70"/>
    <mergeCell ref="F70:G70"/>
    <mergeCell ref="D42:E42"/>
    <mergeCell ref="F42:G42"/>
    <mergeCell ref="D43:E43"/>
    <mergeCell ref="F43:G43"/>
    <mergeCell ref="D44:E44"/>
    <mergeCell ref="F44:G44"/>
    <mergeCell ref="D45:E45"/>
    <mergeCell ref="F45:G45"/>
    <mergeCell ref="D46:E46"/>
    <mergeCell ref="F46:G46"/>
    <mergeCell ref="D50:E50"/>
    <mergeCell ref="F50:G50"/>
    <mergeCell ref="D37:E37"/>
    <mergeCell ref="F37:G37"/>
    <mergeCell ref="D38:E38"/>
    <mergeCell ref="F38:G38"/>
    <mergeCell ref="D39:E39"/>
    <mergeCell ref="F39:G3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F26:G26"/>
    <mergeCell ref="D29:E29"/>
    <mergeCell ref="F29:G29"/>
    <mergeCell ref="D24:E24"/>
    <mergeCell ref="F24:G24"/>
    <mergeCell ref="D25:E25"/>
    <mergeCell ref="F25:G25"/>
    <mergeCell ref="D27:E27"/>
    <mergeCell ref="F27:G27"/>
    <mergeCell ref="D124:E124"/>
    <mergeCell ref="F124:G124"/>
    <mergeCell ref="D8:E8"/>
    <mergeCell ref="F8:G8"/>
    <mergeCell ref="D9:E9"/>
    <mergeCell ref="F9:G9"/>
    <mergeCell ref="D12:E12"/>
    <mergeCell ref="F12:G12"/>
    <mergeCell ref="D13:E13"/>
    <mergeCell ref="F13:G13"/>
    <mergeCell ref="D10:E10"/>
    <mergeCell ref="F10:G10"/>
    <mergeCell ref="D11:E11"/>
    <mergeCell ref="F11:G11"/>
    <mergeCell ref="D14:E14"/>
    <mergeCell ref="F14:G14"/>
    <mergeCell ref="D77:E77"/>
    <mergeCell ref="F77:G77"/>
    <mergeCell ref="D21:E21"/>
    <mergeCell ref="F21:G21"/>
    <mergeCell ref="D22:E22"/>
    <mergeCell ref="F22:G22"/>
    <mergeCell ref="D23:E23"/>
    <mergeCell ref="F23:G23"/>
    <mergeCell ref="D7:E7"/>
    <mergeCell ref="F7:G7"/>
    <mergeCell ref="H1:I1"/>
    <mergeCell ref="D5:E5"/>
    <mergeCell ref="F5:G5"/>
    <mergeCell ref="D6:E6"/>
    <mergeCell ref="F6:G6"/>
    <mergeCell ref="D76:E76"/>
    <mergeCell ref="F76:G76"/>
    <mergeCell ref="D15:E15"/>
    <mergeCell ref="F15:G15"/>
    <mergeCell ref="D16:E16"/>
    <mergeCell ref="F16:G16"/>
    <mergeCell ref="D17:E17"/>
    <mergeCell ref="F17:G17"/>
    <mergeCell ref="D18:E18"/>
    <mergeCell ref="F18:G18"/>
    <mergeCell ref="D19:E19"/>
    <mergeCell ref="F19:G19"/>
    <mergeCell ref="D20:E20"/>
    <mergeCell ref="F20:G20"/>
    <mergeCell ref="D28:E28"/>
    <mergeCell ref="F28:G28"/>
    <mergeCell ref="D26:E26"/>
    <mergeCell ref="D85:E85"/>
    <mergeCell ref="F85:G85"/>
    <mergeCell ref="D86:E86"/>
    <mergeCell ref="F86:G86"/>
    <mergeCell ref="D87:E87"/>
    <mergeCell ref="F87:G87"/>
    <mergeCell ref="D88:E88"/>
    <mergeCell ref="F88:G88"/>
    <mergeCell ref="D89:E89"/>
    <mergeCell ref="F89:G89"/>
    <mergeCell ref="D90:E90"/>
    <mergeCell ref="F90:G90"/>
    <mergeCell ref="D91:E91"/>
    <mergeCell ref="F91:G91"/>
    <mergeCell ref="D92:E92"/>
    <mergeCell ref="F92:G92"/>
    <mergeCell ref="D93:E93"/>
    <mergeCell ref="F93:G93"/>
    <mergeCell ref="D94:E94"/>
    <mergeCell ref="F94:G94"/>
    <mergeCell ref="D95:E95"/>
    <mergeCell ref="F95:G95"/>
    <mergeCell ref="D96:E96"/>
    <mergeCell ref="F96:G96"/>
    <mergeCell ref="D97:E97"/>
    <mergeCell ref="F97:G97"/>
    <mergeCell ref="D98:E98"/>
    <mergeCell ref="F98:G98"/>
    <mergeCell ref="D99:E99"/>
    <mergeCell ref="F99:G99"/>
    <mergeCell ref="D100:E100"/>
    <mergeCell ref="F100:G100"/>
    <mergeCell ref="D101:E101"/>
    <mergeCell ref="F101:G101"/>
    <mergeCell ref="D102:E102"/>
    <mergeCell ref="F102:G102"/>
    <mergeCell ref="D103:E103"/>
    <mergeCell ref="F103:G103"/>
    <mergeCell ref="D104:E104"/>
    <mergeCell ref="F104:G104"/>
    <mergeCell ref="D105:E105"/>
    <mergeCell ref="F105:G105"/>
    <mergeCell ref="D106:E106"/>
    <mergeCell ref="F106:G106"/>
    <mergeCell ref="D107:E107"/>
    <mergeCell ref="F107:G107"/>
    <mergeCell ref="D108:E108"/>
    <mergeCell ref="F108:G108"/>
    <mergeCell ref="D109:E109"/>
    <mergeCell ref="F109:G109"/>
    <mergeCell ref="D110:E110"/>
    <mergeCell ref="F110:G110"/>
    <mergeCell ref="D111:E111"/>
    <mergeCell ref="F111:G111"/>
    <mergeCell ref="D112:E112"/>
    <mergeCell ref="F112:G112"/>
    <mergeCell ref="D113:E113"/>
    <mergeCell ref="F113:G113"/>
    <mergeCell ref="D114:E114"/>
    <mergeCell ref="F114:G114"/>
    <mergeCell ref="D120:E120"/>
    <mergeCell ref="F120:G120"/>
    <mergeCell ref="D115:E115"/>
    <mergeCell ref="F115:G115"/>
    <mergeCell ref="D116:E116"/>
    <mergeCell ref="F116:G116"/>
    <mergeCell ref="D117:E117"/>
    <mergeCell ref="F117:G117"/>
    <mergeCell ref="D118:E118"/>
    <mergeCell ref="F118:G118"/>
    <mergeCell ref="D119:E119"/>
    <mergeCell ref="F119:G119"/>
  </mergeCells>
  <conditionalFormatting sqref="G189 G348 G376 G399 G401 H375:H384 H124:H138 H161:H208 H267:H278 H313:H315 H343:H354 H1:H33 H398:H1048576">
    <cfRule type="cellIs" dxfId="37" priority="44" operator="lessThan">
      <formula>0</formula>
    </cfRule>
  </conditionalFormatting>
  <conditionalFormatting sqref="H396:H397">
    <cfRule type="cellIs" dxfId="36" priority="40" operator="lessThan">
      <formula>0</formula>
    </cfRule>
  </conditionalFormatting>
  <conditionalFormatting sqref="H385:H386">
    <cfRule type="cellIs" dxfId="35" priority="33" operator="lessThan">
      <formula>0</formula>
    </cfRule>
  </conditionalFormatting>
  <conditionalFormatting sqref="H355:H357">
    <cfRule type="cellIs" dxfId="34" priority="22" operator="lessThan">
      <formula>0</formula>
    </cfRule>
  </conditionalFormatting>
  <conditionalFormatting sqref="H34:H41 H70:H75 H121:H123">
    <cfRule type="cellIs" dxfId="33" priority="19" operator="lessThan">
      <formula>0</formula>
    </cfRule>
  </conditionalFormatting>
  <conditionalFormatting sqref="H42:H59">
    <cfRule type="cellIs" dxfId="32" priority="18" operator="lessThan">
      <formula>0</formula>
    </cfRule>
  </conditionalFormatting>
  <conditionalFormatting sqref="H60:H69">
    <cfRule type="cellIs" dxfId="31" priority="17" operator="lessThan">
      <formula>0</formula>
    </cfRule>
  </conditionalFormatting>
  <conditionalFormatting sqref="H139:H159">
    <cfRule type="cellIs" dxfId="30" priority="16" operator="lessThan">
      <formula>0</formula>
    </cfRule>
  </conditionalFormatting>
  <conditionalFormatting sqref="H209:H211 H226:H231">
    <cfRule type="cellIs" dxfId="29" priority="14" operator="lessThan">
      <formula>0</formula>
    </cfRule>
  </conditionalFormatting>
  <conditionalFormatting sqref="H212:H225">
    <cfRule type="cellIs" dxfId="28" priority="13" operator="lessThan">
      <formula>0</formula>
    </cfRule>
  </conditionalFormatting>
  <conditionalFormatting sqref="H279:H283 H290:H312">
    <cfRule type="cellIs" dxfId="27" priority="12" operator="lessThan">
      <formula>0</formula>
    </cfRule>
  </conditionalFormatting>
  <conditionalFormatting sqref="H284:H289">
    <cfRule type="cellIs" dxfId="26" priority="11" operator="lessThan">
      <formula>0</formula>
    </cfRule>
  </conditionalFormatting>
  <conditionalFormatting sqref="H358:H362 H374">
    <cfRule type="cellIs" dxfId="25" priority="10" operator="lessThan">
      <formula>0</formula>
    </cfRule>
  </conditionalFormatting>
  <conditionalFormatting sqref="H367:H373">
    <cfRule type="cellIs" dxfId="24" priority="8" operator="lessThan">
      <formula>0</formula>
    </cfRule>
  </conditionalFormatting>
  <conditionalFormatting sqref="H387:H395">
    <cfRule type="cellIs" dxfId="23" priority="7" operator="lessThan">
      <formula>0</formula>
    </cfRule>
  </conditionalFormatting>
  <conditionalFormatting sqref="H160">
    <cfRule type="cellIs" dxfId="22" priority="6" operator="lessThan">
      <formula>0</formula>
    </cfRule>
  </conditionalFormatting>
  <conditionalFormatting sqref="H76:H120">
    <cfRule type="cellIs" dxfId="21" priority="5" operator="lessThan">
      <formula>0</formula>
    </cfRule>
  </conditionalFormatting>
  <conditionalFormatting sqref="H232:H266">
    <cfRule type="cellIs" dxfId="20" priority="4" operator="lessThan">
      <formula>0</formula>
    </cfRule>
  </conditionalFormatting>
  <conditionalFormatting sqref="H316:H342">
    <cfRule type="cellIs" dxfId="19" priority="3" operator="lessThan">
      <formula>0</formula>
    </cfRule>
  </conditionalFormatting>
  <conditionalFormatting sqref="H363">
    <cfRule type="cellIs" dxfId="18" priority="2" operator="lessThan">
      <formula>0</formula>
    </cfRule>
  </conditionalFormatting>
  <conditionalFormatting sqref="H364:H366">
    <cfRule type="cellIs" dxfId="17" priority="1" operator="less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92"/>
  <sheetViews>
    <sheetView topLeftCell="B179" workbookViewId="0">
      <selection activeCell="B192" sqref="A192:XFD195"/>
    </sheetView>
  </sheetViews>
  <sheetFormatPr defaultColWidth="9.140625" defaultRowHeight="12.75"/>
  <cols>
    <col min="1" max="1" width="43.5703125" style="5" bestFit="1" customWidth="1"/>
    <col min="2" max="2" width="50.85546875" style="5" bestFit="1" customWidth="1"/>
    <col min="3" max="3" width="15.5703125" style="5" customWidth="1"/>
    <col min="4" max="4" width="16" style="5" customWidth="1"/>
    <col min="5" max="5" width="21.7109375" style="5" customWidth="1"/>
    <col min="6" max="7" width="16" style="5" customWidth="1"/>
    <col min="8" max="9" width="12.28515625" style="5" bestFit="1" customWidth="1"/>
    <col min="10" max="16384" width="9.140625" style="5"/>
  </cols>
  <sheetData>
    <row r="1" spans="1:9" ht="14.25" customHeight="1" thickBot="1">
      <c r="A1" s="6" t="s">
        <v>4</v>
      </c>
      <c r="B1" s="7" t="s">
        <v>690</v>
      </c>
      <c r="C1" s="8"/>
      <c r="D1" s="8"/>
      <c r="E1" s="9"/>
      <c r="F1" s="9"/>
      <c r="G1" s="9"/>
      <c r="H1" s="80" t="s">
        <v>5</v>
      </c>
      <c r="I1" s="80"/>
    </row>
    <row r="2" spans="1:9" ht="14.25" customHeight="1" thickTop="1">
      <c r="A2" s="10"/>
      <c r="B2" s="11"/>
      <c r="C2" s="12"/>
      <c r="D2" s="12"/>
      <c r="E2" s="11"/>
      <c r="F2" s="11"/>
      <c r="G2" s="11"/>
      <c r="H2" s="13"/>
      <c r="I2" s="13"/>
    </row>
    <row r="3" spans="1:9">
      <c r="A3" s="10" t="s">
        <v>6</v>
      </c>
      <c r="B3" s="10"/>
      <c r="C3" s="10"/>
      <c r="D3" s="14" t="s">
        <v>7</v>
      </c>
      <c r="E3" s="14"/>
      <c r="F3" s="14"/>
      <c r="G3" s="14"/>
    </row>
    <row r="4" spans="1:9" ht="13.5" thickBot="1">
      <c r="A4" s="10" t="s">
        <v>8</v>
      </c>
      <c r="B4" s="10"/>
      <c r="C4" s="10"/>
      <c r="D4" s="14" t="s">
        <v>9</v>
      </c>
      <c r="E4" s="14"/>
      <c r="I4" s="4"/>
    </row>
    <row r="5" spans="1:9" ht="39" thickBot="1">
      <c r="A5" s="26" t="s">
        <v>18</v>
      </c>
      <c r="B5" s="49" t="s">
        <v>19</v>
      </c>
      <c r="C5" s="27" t="s">
        <v>20</v>
      </c>
      <c r="D5" s="81" t="s">
        <v>10</v>
      </c>
      <c r="E5" s="82"/>
      <c r="F5" s="81" t="s">
        <v>11</v>
      </c>
      <c r="G5" s="82"/>
      <c r="H5" s="15" t="s">
        <v>12</v>
      </c>
      <c r="I5" s="16" t="s">
        <v>13</v>
      </c>
    </row>
    <row r="6" spans="1:9" ht="15" customHeight="1">
      <c r="A6" s="50" t="s">
        <v>14</v>
      </c>
      <c r="B6" s="51"/>
      <c r="C6" s="52"/>
      <c r="D6" s="83" t="s">
        <v>7</v>
      </c>
      <c r="E6" s="84"/>
      <c r="F6" s="83" t="s">
        <v>15</v>
      </c>
      <c r="G6" s="84"/>
      <c r="H6" s="56">
        <v>0</v>
      </c>
      <c r="I6" s="18">
        <v>0</v>
      </c>
    </row>
    <row r="7" spans="1:9" ht="15" customHeight="1">
      <c r="A7" s="53"/>
      <c r="B7" s="54"/>
      <c r="C7" s="55" t="s">
        <v>28</v>
      </c>
      <c r="D7" s="73" t="s">
        <v>7</v>
      </c>
      <c r="E7" s="74"/>
      <c r="F7" s="73" t="s">
        <v>15</v>
      </c>
      <c r="G7" s="74"/>
      <c r="H7" s="57">
        <v>0</v>
      </c>
      <c r="I7" s="33">
        <v>0</v>
      </c>
    </row>
    <row r="8" spans="1:9" ht="15" customHeight="1">
      <c r="A8" s="58"/>
      <c r="B8" s="59"/>
      <c r="C8" s="55" t="s">
        <v>28</v>
      </c>
      <c r="D8" s="73" t="s">
        <v>7</v>
      </c>
      <c r="E8" s="74"/>
      <c r="F8" s="73" t="s">
        <v>15</v>
      </c>
      <c r="G8" s="74"/>
      <c r="H8" s="57">
        <v>0</v>
      </c>
      <c r="I8" s="61">
        <v>0</v>
      </c>
    </row>
    <row r="9" spans="1:9" ht="15" customHeight="1">
      <c r="A9" s="63"/>
      <c r="B9" s="64"/>
      <c r="C9" s="55" t="s">
        <v>28</v>
      </c>
      <c r="D9" s="73" t="s">
        <v>7</v>
      </c>
      <c r="E9" s="74"/>
      <c r="F9" s="73" t="s">
        <v>15</v>
      </c>
      <c r="G9" s="74"/>
      <c r="H9" s="57">
        <v>0</v>
      </c>
      <c r="I9" s="61">
        <v>0</v>
      </c>
    </row>
    <row r="10" spans="1:9" ht="13.5" thickBot="1">
      <c r="A10" s="22" t="s">
        <v>698</v>
      </c>
      <c r="B10" s="22"/>
      <c r="C10" s="22"/>
      <c r="D10" s="23"/>
      <c r="E10" s="23"/>
      <c r="F10" s="23"/>
      <c r="G10" s="23"/>
      <c r="H10" s="23">
        <v>0</v>
      </c>
      <c r="I10" s="24">
        <v>0</v>
      </c>
    </row>
    <row r="11" spans="1:9" ht="13.5" thickTop="1">
      <c r="I11" s="4"/>
    </row>
    <row r="12" spans="1:9">
      <c r="A12" s="10" t="s">
        <v>6</v>
      </c>
      <c r="B12" s="10"/>
      <c r="C12" s="10"/>
      <c r="D12" s="14" t="s">
        <v>16</v>
      </c>
    </row>
    <row r="13" spans="1:9" ht="13.5" thickBot="1">
      <c r="A13" s="10" t="s">
        <v>17</v>
      </c>
      <c r="B13" s="10"/>
      <c r="C13" s="10"/>
      <c r="D13" s="25" t="s">
        <v>9</v>
      </c>
      <c r="I13" s="4"/>
    </row>
    <row r="14" spans="1:9" ht="39" thickBot="1">
      <c r="A14" s="26" t="s">
        <v>18</v>
      </c>
      <c r="B14" s="49" t="s">
        <v>19</v>
      </c>
      <c r="C14" s="27" t="s">
        <v>20</v>
      </c>
      <c r="D14" s="26" t="s">
        <v>10</v>
      </c>
      <c r="E14" s="26" t="s">
        <v>21</v>
      </c>
      <c r="F14" s="28" t="s">
        <v>22</v>
      </c>
      <c r="G14" s="28" t="s">
        <v>35</v>
      </c>
      <c r="H14" s="26" t="s">
        <v>12</v>
      </c>
      <c r="I14" s="29" t="s">
        <v>13</v>
      </c>
    </row>
    <row r="15" spans="1:9">
      <c r="A15" s="30"/>
      <c r="B15" s="34"/>
      <c r="C15" s="48" t="s">
        <v>28</v>
      </c>
      <c r="D15" s="31" t="s">
        <v>16</v>
      </c>
      <c r="E15" s="31" t="s">
        <v>25</v>
      </c>
      <c r="F15" s="31" t="s">
        <v>26</v>
      </c>
      <c r="G15" s="45"/>
      <c r="H15" s="32">
        <v>0</v>
      </c>
      <c r="I15" s="33">
        <v>0</v>
      </c>
    </row>
    <row r="16" spans="1:9">
      <c r="A16" s="34"/>
      <c r="B16" s="34"/>
      <c r="C16" s="34" t="s">
        <v>28</v>
      </c>
      <c r="D16" s="35" t="s">
        <v>16</v>
      </c>
      <c r="E16" s="35" t="s">
        <v>25</v>
      </c>
      <c r="F16" s="35" t="s">
        <v>26</v>
      </c>
      <c r="G16" s="37"/>
      <c r="H16" s="32">
        <v>0</v>
      </c>
      <c r="I16" s="33">
        <v>0</v>
      </c>
    </row>
    <row r="17" spans="1:9">
      <c r="A17" s="34"/>
      <c r="B17" s="34"/>
      <c r="C17" s="34" t="s">
        <v>28</v>
      </c>
      <c r="D17" s="37" t="s">
        <v>16</v>
      </c>
      <c r="E17" s="37" t="s">
        <v>25</v>
      </c>
      <c r="F17" s="35" t="s">
        <v>26</v>
      </c>
      <c r="G17" s="37"/>
      <c r="H17" s="32">
        <v>0</v>
      </c>
      <c r="I17" s="33">
        <v>0</v>
      </c>
    </row>
    <row r="18" spans="1:9">
      <c r="A18" s="34"/>
      <c r="B18" s="34"/>
      <c r="C18" s="34" t="s">
        <v>28</v>
      </c>
      <c r="D18" s="37" t="s">
        <v>16</v>
      </c>
      <c r="E18" s="37" t="s">
        <v>25</v>
      </c>
      <c r="F18" s="35" t="s">
        <v>26</v>
      </c>
      <c r="G18" s="37"/>
      <c r="H18" s="32">
        <v>0</v>
      </c>
      <c r="I18" s="33">
        <v>0</v>
      </c>
    </row>
    <row r="19" spans="1:9">
      <c r="A19" s="34"/>
      <c r="B19" s="34"/>
      <c r="C19" s="34" t="s">
        <v>28</v>
      </c>
      <c r="D19" s="37" t="s">
        <v>16</v>
      </c>
      <c r="E19" s="37" t="s">
        <v>25</v>
      </c>
      <c r="F19" s="35" t="s">
        <v>26</v>
      </c>
      <c r="G19" s="37"/>
      <c r="H19" s="32">
        <v>0</v>
      </c>
      <c r="I19" s="33">
        <v>0</v>
      </c>
    </row>
    <row r="20" spans="1:9">
      <c r="A20" s="34"/>
      <c r="B20" s="34"/>
      <c r="C20" s="34" t="s">
        <v>28</v>
      </c>
      <c r="D20" s="37" t="s">
        <v>16</v>
      </c>
      <c r="E20" s="37" t="s">
        <v>27</v>
      </c>
      <c r="F20" s="35" t="s">
        <v>26</v>
      </c>
      <c r="G20" s="37"/>
      <c r="H20" s="32">
        <v>0</v>
      </c>
      <c r="I20" s="33">
        <v>0</v>
      </c>
    </row>
    <row r="21" spans="1:9" ht="13.5" thickBot="1">
      <c r="A21" s="22" t="s">
        <v>699</v>
      </c>
      <c r="B21" s="22"/>
      <c r="C21" s="22"/>
      <c r="D21" s="23"/>
      <c r="E21" s="23"/>
      <c r="F21" s="23"/>
      <c r="G21" s="46">
        <v>0</v>
      </c>
      <c r="H21" s="23">
        <v>0</v>
      </c>
      <c r="I21" s="24">
        <v>0</v>
      </c>
    </row>
    <row r="22" spans="1:9" ht="13.5" thickTop="1">
      <c r="I22" s="4"/>
    </row>
    <row r="23" spans="1:9">
      <c r="A23" s="10" t="s">
        <v>6</v>
      </c>
      <c r="B23" s="10"/>
      <c r="C23" s="10"/>
      <c r="D23" s="14" t="s">
        <v>30</v>
      </c>
    </row>
    <row r="24" spans="1:9" ht="13.5" thickBot="1">
      <c r="A24" s="10" t="s">
        <v>17</v>
      </c>
      <c r="B24" s="10"/>
      <c r="C24" s="10"/>
      <c r="D24" s="25" t="s">
        <v>9</v>
      </c>
      <c r="I24" s="4"/>
    </row>
    <row r="25" spans="1:9" ht="39" thickBot="1">
      <c r="A25" s="26" t="s">
        <v>18</v>
      </c>
      <c r="B25" s="49" t="s">
        <v>19</v>
      </c>
      <c r="C25" s="27" t="s">
        <v>20</v>
      </c>
      <c r="D25" s="26" t="s">
        <v>31</v>
      </c>
      <c r="E25" s="26" t="s">
        <v>21</v>
      </c>
      <c r="F25" s="28" t="s">
        <v>22</v>
      </c>
      <c r="G25" s="28" t="s">
        <v>35</v>
      </c>
      <c r="H25" s="26" t="s">
        <v>12</v>
      </c>
      <c r="I25" s="29" t="s">
        <v>13</v>
      </c>
    </row>
    <row r="26" spans="1:9">
      <c r="A26" s="34" t="s">
        <v>620</v>
      </c>
      <c r="B26" s="48" t="s">
        <v>67</v>
      </c>
      <c r="C26" s="48" t="s">
        <v>66</v>
      </c>
      <c r="D26" s="31" t="s">
        <v>30</v>
      </c>
      <c r="E26" s="35" t="s">
        <v>25</v>
      </c>
      <c r="F26" s="31" t="s">
        <v>26</v>
      </c>
      <c r="G26" s="66">
        <v>457.00000000000006</v>
      </c>
      <c r="H26" s="32">
        <v>8221.43</v>
      </c>
      <c r="I26" s="18">
        <v>1.244376542027278E-3</v>
      </c>
    </row>
    <row r="27" spans="1:9">
      <c r="A27" s="34" t="s">
        <v>620</v>
      </c>
      <c r="B27" s="34" t="s">
        <v>73</v>
      </c>
      <c r="C27" s="34" t="s">
        <v>72</v>
      </c>
      <c r="D27" s="35" t="s">
        <v>30</v>
      </c>
      <c r="E27" s="35" t="s">
        <v>25</v>
      </c>
      <c r="F27" s="35" t="s">
        <v>26</v>
      </c>
      <c r="G27" s="67">
        <v>3833.9999999999995</v>
      </c>
      <c r="H27" s="32">
        <v>17866.439999999999</v>
      </c>
      <c r="I27" s="33">
        <v>2.7042228451179219E-3</v>
      </c>
    </row>
    <row r="28" spans="1:9" s="4" customFormat="1">
      <c r="A28" s="34" t="s">
        <v>620</v>
      </c>
      <c r="B28" s="40" t="s">
        <v>80</v>
      </c>
      <c r="C28" s="40" t="s">
        <v>79</v>
      </c>
      <c r="D28" s="35" t="s">
        <v>30</v>
      </c>
      <c r="E28" s="35" t="s">
        <v>25</v>
      </c>
      <c r="F28" s="35" t="s">
        <v>26</v>
      </c>
      <c r="G28" s="68">
        <v>287</v>
      </c>
      <c r="H28" s="32">
        <v>7530.88</v>
      </c>
      <c r="I28" s="33">
        <v>1.1398564985437311E-3</v>
      </c>
    </row>
    <row r="29" spans="1:9" s="4" customFormat="1">
      <c r="A29" s="34" t="s">
        <v>620</v>
      </c>
      <c r="B29" s="40" t="s">
        <v>82</v>
      </c>
      <c r="C29" s="40" t="s">
        <v>81</v>
      </c>
      <c r="D29" s="37" t="s">
        <v>30</v>
      </c>
      <c r="E29" s="35" t="s">
        <v>25</v>
      </c>
      <c r="F29" s="35" t="s">
        <v>26</v>
      </c>
      <c r="G29" s="68">
        <v>2550</v>
      </c>
      <c r="H29" s="32">
        <v>10812</v>
      </c>
      <c r="I29" s="33">
        <v>1.636479197949618E-3</v>
      </c>
    </row>
    <row r="30" spans="1:9" s="4" customFormat="1" ht="11.25" customHeight="1">
      <c r="A30" s="34" t="s">
        <v>620</v>
      </c>
      <c r="B30" s="40" t="s">
        <v>84</v>
      </c>
      <c r="C30" s="40" t="s">
        <v>83</v>
      </c>
      <c r="D30" s="35" t="s">
        <v>30</v>
      </c>
      <c r="E30" s="35" t="s">
        <v>25</v>
      </c>
      <c r="F30" s="35" t="s">
        <v>26</v>
      </c>
      <c r="G30" s="68">
        <v>2500</v>
      </c>
      <c r="H30" s="32">
        <v>6700</v>
      </c>
      <c r="I30" s="33">
        <v>1.0140964323217204E-3</v>
      </c>
    </row>
    <row r="31" spans="1:9" s="4" customFormat="1">
      <c r="A31" s="34" t="s">
        <v>620</v>
      </c>
      <c r="B31" s="40" t="s">
        <v>86</v>
      </c>
      <c r="C31" s="40" t="s">
        <v>85</v>
      </c>
      <c r="D31" s="35" t="s">
        <v>30</v>
      </c>
      <c r="E31" s="35" t="s">
        <v>25</v>
      </c>
      <c r="F31" s="35" t="s">
        <v>26</v>
      </c>
      <c r="G31" s="68">
        <v>1197.0000000000002</v>
      </c>
      <c r="H31" s="32">
        <v>110997.81000000003</v>
      </c>
      <c r="I31" s="33">
        <v>1.6800370614406597E-2</v>
      </c>
    </row>
    <row r="32" spans="1:9" s="4" customFormat="1">
      <c r="A32" s="34" t="s">
        <v>620</v>
      </c>
      <c r="B32" s="40" t="s">
        <v>88</v>
      </c>
      <c r="C32" s="40" t="s">
        <v>87</v>
      </c>
      <c r="D32" s="35" t="s">
        <v>30</v>
      </c>
      <c r="E32" s="35" t="s">
        <v>25</v>
      </c>
      <c r="F32" s="35" t="s">
        <v>26</v>
      </c>
      <c r="G32" s="68">
        <v>56842</v>
      </c>
      <c r="H32" s="32">
        <v>80715.64</v>
      </c>
      <c r="I32" s="33">
        <v>1.2216931724860351E-2</v>
      </c>
    </row>
    <row r="33" spans="1:9" s="4" customFormat="1">
      <c r="A33" s="34" t="s">
        <v>620</v>
      </c>
      <c r="B33" s="40" t="s">
        <v>92</v>
      </c>
      <c r="C33" s="40" t="s">
        <v>91</v>
      </c>
      <c r="D33" s="35" t="s">
        <v>30</v>
      </c>
      <c r="E33" s="35" t="s">
        <v>25</v>
      </c>
      <c r="F33" s="35" t="s">
        <v>26</v>
      </c>
      <c r="G33" s="68">
        <v>7345</v>
      </c>
      <c r="H33" s="32">
        <v>27764.1</v>
      </c>
      <c r="I33" s="33">
        <v>4.2023096651676835E-3</v>
      </c>
    </row>
    <row r="34" spans="1:9" s="4" customFormat="1">
      <c r="A34" s="34" t="s">
        <v>620</v>
      </c>
      <c r="B34" s="40" t="s">
        <v>94</v>
      </c>
      <c r="C34" s="40" t="s">
        <v>93</v>
      </c>
      <c r="D34" s="35" t="s">
        <v>30</v>
      </c>
      <c r="E34" s="35" t="s">
        <v>25</v>
      </c>
      <c r="F34" s="35" t="s">
        <v>26</v>
      </c>
      <c r="G34" s="68">
        <v>1527</v>
      </c>
      <c r="H34" s="32">
        <v>1679.7</v>
      </c>
      <c r="I34" s="33">
        <v>2.5423548915981997E-4</v>
      </c>
    </row>
    <row r="35" spans="1:9" s="4" customFormat="1">
      <c r="A35" s="34" t="s">
        <v>620</v>
      </c>
      <c r="B35" s="40" t="s">
        <v>112</v>
      </c>
      <c r="C35" s="40" t="s">
        <v>111</v>
      </c>
      <c r="D35" s="35" t="s">
        <v>30</v>
      </c>
      <c r="E35" s="35" t="s">
        <v>25</v>
      </c>
      <c r="F35" s="35" t="s">
        <v>26</v>
      </c>
      <c r="G35" s="68">
        <v>516</v>
      </c>
      <c r="H35" s="32">
        <v>27967.200000000001</v>
      </c>
      <c r="I35" s="33">
        <v>4.2330504092579135E-3</v>
      </c>
    </row>
    <row r="36" spans="1:9" s="4" customFormat="1">
      <c r="A36" s="34" t="s">
        <v>620</v>
      </c>
      <c r="B36" s="40" t="s">
        <v>144</v>
      </c>
      <c r="C36" s="40" t="s">
        <v>143</v>
      </c>
      <c r="D36" s="35" t="s">
        <v>30</v>
      </c>
      <c r="E36" s="35" t="s">
        <v>25</v>
      </c>
      <c r="F36" s="35" t="s">
        <v>26</v>
      </c>
      <c r="G36" s="68">
        <v>4401</v>
      </c>
      <c r="H36" s="32">
        <v>16723.8</v>
      </c>
      <c r="I36" s="33">
        <v>2.5312755096808938E-3</v>
      </c>
    </row>
    <row r="37" spans="1:9" s="4" customFormat="1">
      <c r="A37" s="34" t="s">
        <v>620</v>
      </c>
      <c r="B37" s="40" t="s">
        <v>146</v>
      </c>
      <c r="C37" s="40" t="s">
        <v>145</v>
      </c>
      <c r="D37" s="35" t="s">
        <v>30</v>
      </c>
      <c r="E37" s="35" t="s">
        <v>25</v>
      </c>
      <c r="F37" s="35" t="s">
        <v>26</v>
      </c>
      <c r="G37" s="68">
        <v>1569</v>
      </c>
      <c r="H37" s="32">
        <v>64721.25</v>
      </c>
      <c r="I37" s="33">
        <v>9.7960580179704704E-3</v>
      </c>
    </row>
    <row r="38" spans="1:9" s="4" customFormat="1">
      <c r="A38" s="34" t="s">
        <v>620</v>
      </c>
      <c r="B38" s="40" t="s">
        <v>148</v>
      </c>
      <c r="C38" s="40" t="s">
        <v>147</v>
      </c>
      <c r="D38" s="35" t="s">
        <v>30</v>
      </c>
      <c r="E38" s="35" t="s">
        <v>25</v>
      </c>
      <c r="F38" s="35" t="s">
        <v>26</v>
      </c>
      <c r="G38" s="68">
        <v>55.999999999999993</v>
      </c>
      <c r="H38" s="32">
        <v>1925.28</v>
      </c>
      <c r="I38" s="33">
        <v>2.9140590734632265E-4</v>
      </c>
    </row>
    <row r="39" spans="1:9" s="4" customFormat="1">
      <c r="A39" s="34" t="s">
        <v>620</v>
      </c>
      <c r="B39" s="40" t="s">
        <v>150</v>
      </c>
      <c r="C39" s="40" t="s">
        <v>149</v>
      </c>
      <c r="D39" s="35" t="s">
        <v>30</v>
      </c>
      <c r="E39" s="35" t="s">
        <v>25</v>
      </c>
      <c r="F39" s="35" t="s">
        <v>26</v>
      </c>
      <c r="G39" s="68">
        <v>19172</v>
      </c>
      <c r="H39" s="32">
        <v>45629.36</v>
      </c>
      <c r="I39" s="33">
        <v>6.9063539082273757E-3</v>
      </c>
    </row>
    <row r="40" spans="1:9" s="4" customFormat="1">
      <c r="A40" s="34" t="s">
        <v>620</v>
      </c>
      <c r="B40" s="40" t="s">
        <v>152</v>
      </c>
      <c r="C40" s="40" t="s">
        <v>151</v>
      </c>
      <c r="D40" s="35" t="s">
        <v>30</v>
      </c>
      <c r="E40" s="35" t="s">
        <v>25</v>
      </c>
      <c r="F40" s="35" t="s">
        <v>26</v>
      </c>
      <c r="G40" s="68">
        <v>425</v>
      </c>
      <c r="H40" s="32">
        <v>7378</v>
      </c>
      <c r="I40" s="33">
        <v>1.1167169369656199E-3</v>
      </c>
    </row>
    <row r="41" spans="1:9" s="4" customFormat="1">
      <c r="A41" s="34" t="s">
        <v>620</v>
      </c>
      <c r="B41" s="40" t="s">
        <v>154</v>
      </c>
      <c r="C41" s="40" t="s">
        <v>153</v>
      </c>
      <c r="D41" s="35" t="s">
        <v>30</v>
      </c>
      <c r="E41" s="35" t="s">
        <v>25</v>
      </c>
      <c r="F41" s="35" t="s">
        <v>26</v>
      </c>
      <c r="G41" s="68">
        <v>747.00289855072458</v>
      </c>
      <c r="H41" s="32">
        <v>1288.58</v>
      </c>
      <c r="I41" s="33">
        <v>1.9503647474046604E-4</v>
      </c>
    </row>
    <row r="42" spans="1:9" s="4" customFormat="1">
      <c r="A42" s="34" t="s">
        <v>620</v>
      </c>
      <c r="B42" s="40" t="s">
        <v>156</v>
      </c>
      <c r="C42" s="40" t="s">
        <v>155</v>
      </c>
      <c r="D42" s="35" t="s">
        <v>30</v>
      </c>
      <c r="E42" s="35" t="s">
        <v>25</v>
      </c>
      <c r="F42" s="35" t="s">
        <v>26</v>
      </c>
      <c r="G42" s="68">
        <v>284</v>
      </c>
      <c r="H42" s="32">
        <v>3041.6400000000003</v>
      </c>
      <c r="I42" s="33">
        <v>4.6037556304582655E-4</v>
      </c>
    </row>
    <row r="43" spans="1:9" s="4" customFormat="1">
      <c r="A43" s="34" t="s">
        <v>620</v>
      </c>
      <c r="B43" s="40" t="s">
        <v>158</v>
      </c>
      <c r="C43" s="40" t="s">
        <v>157</v>
      </c>
      <c r="D43" s="35" t="s">
        <v>30</v>
      </c>
      <c r="E43" s="35" t="s">
        <v>25</v>
      </c>
      <c r="F43" s="35" t="s">
        <v>26</v>
      </c>
      <c r="G43" s="68">
        <v>954.00000000000011</v>
      </c>
      <c r="H43" s="32">
        <v>86222.52</v>
      </c>
      <c r="I43" s="33">
        <v>1.3050440286237043E-2</v>
      </c>
    </row>
    <row r="44" spans="1:9" s="4" customFormat="1">
      <c r="A44" s="34" t="s">
        <v>620</v>
      </c>
      <c r="B44" s="40" t="s">
        <v>160</v>
      </c>
      <c r="C44" s="40" t="s">
        <v>159</v>
      </c>
      <c r="D44" s="35" t="s">
        <v>30</v>
      </c>
      <c r="E44" s="35" t="s">
        <v>25</v>
      </c>
      <c r="F44" s="35" t="s">
        <v>26</v>
      </c>
      <c r="G44" s="68">
        <v>960.00000000000011</v>
      </c>
      <c r="H44" s="32">
        <v>6681.6</v>
      </c>
      <c r="I44" s="33">
        <v>1.0113114510747474E-3</v>
      </c>
    </row>
    <row r="45" spans="1:9" s="4" customFormat="1">
      <c r="A45" s="34" t="s">
        <v>620</v>
      </c>
      <c r="B45" s="40" t="s">
        <v>162</v>
      </c>
      <c r="C45" s="40" t="s">
        <v>161</v>
      </c>
      <c r="D45" s="35" t="s">
        <v>30</v>
      </c>
      <c r="E45" s="35" t="s">
        <v>25</v>
      </c>
      <c r="F45" s="35" t="s">
        <v>26</v>
      </c>
      <c r="G45" s="68">
        <v>23.000000000000004</v>
      </c>
      <c r="H45" s="32">
        <v>4570.1000000000004</v>
      </c>
      <c r="I45" s="33">
        <v>6.9171971721693952E-4</v>
      </c>
    </row>
    <row r="46" spans="1:9" s="4" customFormat="1">
      <c r="A46" s="34" t="s">
        <v>620</v>
      </c>
      <c r="B46" s="40" t="s">
        <v>164</v>
      </c>
      <c r="C46" s="40" t="s">
        <v>163</v>
      </c>
      <c r="D46" s="35" t="s">
        <v>30</v>
      </c>
      <c r="E46" s="35" t="s">
        <v>25</v>
      </c>
      <c r="F46" s="35" t="s">
        <v>26</v>
      </c>
      <c r="G46" s="68">
        <v>124.00000000000001</v>
      </c>
      <c r="H46" s="32">
        <v>33363.440000000002</v>
      </c>
      <c r="I46" s="33">
        <v>5.0498127573104156E-3</v>
      </c>
    </row>
    <row r="47" spans="1:9" s="4" customFormat="1">
      <c r="A47" s="34" t="s">
        <v>620</v>
      </c>
      <c r="B47" s="40" t="s">
        <v>166</v>
      </c>
      <c r="C47" s="40" t="s">
        <v>165</v>
      </c>
      <c r="D47" s="35" t="s">
        <v>30</v>
      </c>
      <c r="E47" s="35" t="s">
        <v>25</v>
      </c>
      <c r="F47" s="35" t="s">
        <v>26</v>
      </c>
      <c r="G47" s="68">
        <v>1808.9999999999998</v>
      </c>
      <c r="H47" s="32">
        <v>31711.769999999997</v>
      </c>
      <c r="I47" s="33">
        <v>4.7998198238219346E-3</v>
      </c>
    </row>
    <row r="48" spans="1:9" s="4" customFormat="1">
      <c r="A48" s="34" t="s">
        <v>620</v>
      </c>
      <c r="B48" s="40" t="s">
        <v>168</v>
      </c>
      <c r="C48" s="40" t="s">
        <v>167</v>
      </c>
      <c r="D48" s="35" t="s">
        <v>30</v>
      </c>
      <c r="E48" s="35" t="s">
        <v>25</v>
      </c>
      <c r="F48" s="35" t="s">
        <v>26</v>
      </c>
      <c r="G48" s="68">
        <v>4060.0000000000005</v>
      </c>
      <c r="H48" s="32">
        <v>4283.3</v>
      </c>
      <c r="I48" s="33">
        <v>6.4831033560651126E-4</v>
      </c>
    </row>
    <row r="49" spans="1:9" s="4" customFormat="1">
      <c r="A49" s="34" t="s">
        <v>620</v>
      </c>
      <c r="B49" s="40" t="s">
        <v>170</v>
      </c>
      <c r="C49" s="40" t="s">
        <v>169</v>
      </c>
      <c r="D49" s="35" t="s">
        <v>30</v>
      </c>
      <c r="E49" s="35" t="s">
        <v>25</v>
      </c>
      <c r="F49" s="35" t="s">
        <v>26</v>
      </c>
      <c r="G49" s="68">
        <v>343</v>
      </c>
      <c r="H49" s="32">
        <v>6119.12</v>
      </c>
      <c r="I49" s="33">
        <v>9.2617578521619187E-4</v>
      </c>
    </row>
    <row r="50" spans="1:9" s="4" customFormat="1">
      <c r="A50" s="34" t="s">
        <v>620</v>
      </c>
      <c r="B50" s="40" t="s">
        <v>172</v>
      </c>
      <c r="C50" s="40" t="s">
        <v>171</v>
      </c>
      <c r="D50" s="35" t="s">
        <v>30</v>
      </c>
      <c r="E50" s="35" t="s">
        <v>25</v>
      </c>
      <c r="F50" s="35" t="s">
        <v>26</v>
      </c>
      <c r="G50" s="68">
        <v>16688</v>
      </c>
      <c r="H50" s="32">
        <v>70423.360000000001</v>
      </c>
      <c r="I50" s="33">
        <v>1.0659116138523606E-2</v>
      </c>
    </row>
    <row r="51" spans="1:9" s="4" customFormat="1">
      <c r="A51" s="34" t="s">
        <v>620</v>
      </c>
      <c r="B51" s="40" t="s">
        <v>174</v>
      </c>
      <c r="C51" s="40" t="s">
        <v>173</v>
      </c>
      <c r="D51" s="35" t="s">
        <v>30</v>
      </c>
      <c r="E51" s="35" t="s">
        <v>25</v>
      </c>
      <c r="F51" s="35" t="s">
        <v>26</v>
      </c>
      <c r="G51" s="68">
        <v>250</v>
      </c>
      <c r="H51" s="32">
        <v>2360</v>
      </c>
      <c r="I51" s="33">
        <v>3.5720411645959107E-4</v>
      </c>
    </row>
    <row r="52" spans="1:9" s="4" customFormat="1">
      <c r="A52" s="34" t="s">
        <v>620</v>
      </c>
      <c r="B52" s="40" t="s">
        <v>176</v>
      </c>
      <c r="C52" s="40" t="s">
        <v>175</v>
      </c>
      <c r="D52" s="35" t="s">
        <v>30</v>
      </c>
      <c r="E52" s="35" t="s">
        <v>25</v>
      </c>
      <c r="F52" s="35" t="s">
        <v>26</v>
      </c>
      <c r="G52" s="68">
        <v>453</v>
      </c>
      <c r="H52" s="32">
        <v>1499.43</v>
      </c>
      <c r="I52" s="33">
        <v>2.2695024082330706E-4</v>
      </c>
    </row>
    <row r="53" spans="1:9" s="4" customFormat="1">
      <c r="A53" s="34" t="s">
        <v>620</v>
      </c>
      <c r="B53" s="40" t="s">
        <v>178</v>
      </c>
      <c r="C53" s="40" t="s">
        <v>177</v>
      </c>
      <c r="D53" s="35" t="s">
        <v>30</v>
      </c>
      <c r="E53" s="35" t="s">
        <v>25</v>
      </c>
      <c r="F53" s="35" t="s">
        <v>26</v>
      </c>
      <c r="G53" s="68">
        <v>1000</v>
      </c>
      <c r="H53" s="32">
        <v>11510</v>
      </c>
      <c r="I53" s="33">
        <v>1.7421268561228361E-3</v>
      </c>
    </row>
    <row r="54" spans="1:9" s="4" customFormat="1">
      <c r="A54" s="34" t="s">
        <v>620</v>
      </c>
      <c r="B54" s="40" t="s">
        <v>180</v>
      </c>
      <c r="C54" s="40" t="s">
        <v>179</v>
      </c>
      <c r="D54" s="35" t="s">
        <v>30</v>
      </c>
      <c r="E54" s="35" t="s">
        <v>25</v>
      </c>
      <c r="F54" s="35" t="s">
        <v>26</v>
      </c>
      <c r="G54" s="68">
        <v>780.99999999999989</v>
      </c>
      <c r="H54" s="32">
        <v>30037.26</v>
      </c>
      <c r="I54" s="33">
        <v>4.5463698810029726E-3</v>
      </c>
    </row>
    <row r="55" spans="1:9" s="4" customFormat="1">
      <c r="A55" s="34" t="s">
        <v>620</v>
      </c>
      <c r="B55" s="40" t="s">
        <v>182</v>
      </c>
      <c r="C55" s="40" t="s">
        <v>181</v>
      </c>
      <c r="D55" s="35" t="s">
        <v>30</v>
      </c>
      <c r="E55" s="35" t="s">
        <v>25</v>
      </c>
      <c r="F55" s="35" t="s">
        <v>26</v>
      </c>
      <c r="G55" s="68">
        <v>4912</v>
      </c>
      <c r="H55" s="32">
        <v>663.12</v>
      </c>
      <c r="I55" s="33">
        <v>1.0036830241808646E-4</v>
      </c>
    </row>
    <row r="56" spans="1:9" s="4" customFormat="1">
      <c r="A56" s="34" t="s">
        <v>620</v>
      </c>
      <c r="B56" s="40" t="s">
        <v>184</v>
      </c>
      <c r="C56" s="40" t="s">
        <v>183</v>
      </c>
      <c r="D56" s="35" t="s">
        <v>30</v>
      </c>
      <c r="E56" s="35" t="s">
        <v>25</v>
      </c>
      <c r="F56" s="35" t="s">
        <v>26</v>
      </c>
      <c r="G56" s="68">
        <v>1613</v>
      </c>
      <c r="H56" s="32">
        <v>20839.96</v>
      </c>
      <c r="I56" s="33">
        <v>3.1542879232428897E-3</v>
      </c>
    </row>
    <row r="57" spans="1:9" s="4" customFormat="1">
      <c r="A57" s="34" t="s">
        <v>620</v>
      </c>
      <c r="B57" s="40" t="s">
        <v>186</v>
      </c>
      <c r="C57" s="40" t="s">
        <v>185</v>
      </c>
      <c r="D57" s="35" t="s">
        <v>30</v>
      </c>
      <c r="E57" s="35" t="s">
        <v>25</v>
      </c>
      <c r="F57" s="35" t="s">
        <v>26</v>
      </c>
      <c r="G57" s="68">
        <v>2298</v>
      </c>
      <c r="H57" s="32">
        <v>2987.4</v>
      </c>
      <c r="I57" s="33">
        <v>4.5216592267431459E-4</v>
      </c>
    </row>
    <row r="58" spans="1:9" s="4" customFormat="1">
      <c r="A58" s="34" t="s">
        <v>620</v>
      </c>
      <c r="B58" s="40" t="s">
        <v>188</v>
      </c>
      <c r="C58" s="40" t="s">
        <v>187</v>
      </c>
      <c r="D58" s="35" t="s">
        <v>30</v>
      </c>
      <c r="E58" s="35" t="s">
        <v>25</v>
      </c>
      <c r="F58" s="35" t="s">
        <v>26</v>
      </c>
      <c r="G58" s="68">
        <v>12000</v>
      </c>
      <c r="H58" s="32">
        <v>9000</v>
      </c>
      <c r="I58" s="33">
        <v>1.3622190881933558E-3</v>
      </c>
    </row>
    <row r="59" spans="1:9" s="4" customFormat="1">
      <c r="A59" s="34" t="s">
        <v>620</v>
      </c>
      <c r="B59" s="40" t="s">
        <v>190</v>
      </c>
      <c r="C59" s="40" t="s">
        <v>189</v>
      </c>
      <c r="D59" s="35" t="s">
        <v>30</v>
      </c>
      <c r="E59" s="35" t="s">
        <v>25</v>
      </c>
      <c r="F59" s="35" t="s">
        <v>26</v>
      </c>
      <c r="G59" s="68">
        <v>206.99999999999997</v>
      </c>
      <c r="H59" s="32">
        <v>5669.73</v>
      </c>
      <c r="I59" s="33">
        <v>8.5815715898916831E-4</v>
      </c>
    </row>
    <row r="60" spans="1:9" s="4" customFormat="1">
      <c r="A60" s="34" t="s">
        <v>620</v>
      </c>
      <c r="B60" s="40" t="s">
        <v>192</v>
      </c>
      <c r="C60" s="40" t="s">
        <v>191</v>
      </c>
      <c r="D60" s="35" t="s">
        <v>30</v>
      </c>
      <c r="E60" s="35" t="s">
        <v>25</v>
      </c>
      <c r="F60" s="35" t="s">
        <v>26</v>
      </c>
      <c r="G60" s="68">
        <v>4350</v>
      </c>
      <c r="H60" s="32">
        <v>90871.5</v>
      </c>
      <c r="I60" s="33">
        <v>1.3754099096973615E-2</v>
      </c>
    </row>
    <row r="61" spans="1:9" s="4" customFormat="1">
      <c r="A61" s="34" t="s">
        <v>620</v>
      </c>
      <c r="B61" s="40" t="s">
        <v>194</v>
      </c>
      <c r="C61" s="40" t="s">
        <v>193</v>
      </c>
      <c r="D61" s="35" t="s">
        <v>30</v>
      </c>
      <c r="E61" s="35" t="s">
        <v>25</v>
      </c>
      <c r="F61" s="35" t="s">
        <v>26</v>
      </c>
      <c r="G61" s="68">
        <v>2958.0000000000005</v>
      </c>
      <c r="H61" s="32">
        <v>20232.72</v>
      </c>
      <c r="I61" s="33">
        <v>3.0623774877857196E-3</v>
      </c>
    </row>
    <row r="62" spans="1:9" s="4" customFormat="1">
      <c r="A62" s="34" t="s">
        <v>620</v>
      </c>
      <c r="B62" s="40" t="s">
        <v>196</v>
      </c>
      <c r="C62" s="40" t="s">
        <v>195</v>
      </c>
      <c r="D62" s="35" t="s">
        <v>30</v>
      </c>
      <c r="E62" s="35" t="s">
        <v>25</v>
      </c>
      <c r="F62" s="35" t="s">
        <v>26</v>
      </c>
      <c r="G62" s="68">
        <v>601</v>
      </c>
      <c r="H62" s="32">
        <v>6394.64</v>
      </c>
      <c r="I62" s="33">
        <v>9.6787785223608456E-4</v>
      </c>
    </row>
    <row r="63" spans="1:9" s="4" customFormat="1">
      <c r="A63" s="34" t="s">
        <v>620</v>
      </c>
      <c r="B63" s="40" t="s">
        <v>200</v>
      </c>
      <c r="C63" s="40" t="s">
        <v>199</v>
      </c>
      <c r="D63" s="35" t="s">
        <v>30</v>
      </c>
      <c r="E63" s="35" t="s">
        <v>25</v>
      </c>
      <c r="F63" s="35" t="s">
        <v>26</v>
      </c>
      <c r="G63" s="68">
        <v>381</v>
      </c>
      <c r="H63" s="32">
        <v>1703.07</v>
      </c>
      <c r="I63" s="33">
        <v>2.5777271805882873E-4</v>
      </c>
    </row>
    <row r="64" spans="1:9" s="4" customFormat="1">
      <c r="A64" s="34" t="s">
        <v>620</v>
      </c>
      <c r="B64" s="40" t="s">
        <v>202</v>
      </c>
      <c r="C64" s="40" t="s">
        <v>201</v>
      </c>
      <c r="D64" s="35" t="s">
        <v>30</v>
      </c>
      <c r="E64" s="35" t="s">
        <v>25</v>
      </c>
      <c r="F64" s="35" t="s">
        <v>26</v>
      </c>
      <c r="G64" s="68">
        <v>100</v>
      </c>
      <c r="H64" s="32">
        <v>1215</v>
      </c>
      <c r="I64" s="33">
        <v>1.8389957690610303E-4</v>
      </c>
    </row>
    <row r="65" spans="1:9" s="4" customFormat="1">
      <c r="A65" s="34" t="s">
        <v>620</v>
      </c>
      <c r="B65" s="40" t="s">
        <v>204</v>
      </c>
      <c r="C65" s="40" t="s">
        <v>203</v>
      </c>
      <c r="D65" s="35" t="s">
        <v>30</v>
      </c>
      <c r="E65" s="35" t="s">
        <v>25</v>
      </c>
      <c r="F65" s="35" t="s">
        <v>26</v>
      </c>
      <c r="G65" s="68">
        <v>10000</v>
      </c>
      <c r="H65" s="32">
        <v>17900</v>
      </c>
      <c r="I65" s="33">
        <v>2.7093024087401188E-3</v>
      </c>
    </row>
    <row r="66" spans="1:9" s="4" customFormat="1">
      <c r="A66" s="34" t="s">
        <v>620</v>
      </c>
      <c r="B66" s="40" t="s">
        <v>206</v>
      </c>
      <c r="C66" s="40" t="s">
        <v>205</v>
      </c>
      <c r="D66" s="35" t="s">
        <v>30</v>
      </c>
      <c r="E66" s="35" t="s">
        <v>25</v>
      </c>
      <c r="F66" s="35" t="s">
        <v>26</v>
      </c>
      <c r="G66" s="68">
        <v>332</v>
      </c>
      <c r="H66" s="32">
        <v>6474</v>
      </c>
      <c r="I66" s="33">
        <v>9.7988959744042055E-4</v>
      </c>
    </row>
    <row r="67" spans="1:9" s="4" customFormat="1">
      <c r="A67" s="34" t="s">
        <v>620</v>
      </c>
      <c r="B67" s="40" t="s">
        <v>208</v>
      </c>
      <c r="C67" s="40" t="s">
        <v>207</v>
      </c>
      <c r="D67" s="35" t="s">
        <v>30</v>
      </c>
      <c r="E67" s="35" t="s">
        <v>25</v>
      </c>
      <c r="F67" s="35" t="s">
        <v>26</v>
      </c>
      <c r="G67" s="68">
        <v>4000</v>
      </c>
      <c r="H67" s="32">
        <v>21360</v>
      </c>
      <c r="I67" s="33">
        <v>3.232999969312231E-3</v>
      </c>
    </row>
    <row r="68" spans="1:9" s="4" customFormat="1">
      <c r="A68" s="34" t="s">
        <v>620</v>
      </c>
      <c r="B68" s="40" t="s">
        <v>210</v>
      </c>
      <c r="C68" s="40" t="s">
        <v>209</v>
      </c>
      <c r="D68" s="35" t="s">
        <v>30</v>
      </c>
      <c r="E68" s="35" t="s">
        <v>25</v>
      </c>
      <c r="F68" s="35" t="s">
        <v>26</v>
      </c>
      <c r="G68" s="68">
        <v>52.000000000000007</v>
      </c>
      <c r="H68" s="32">
        <v>2179.3200000000002</v>
      </c>
      <c r="I68" s="33">
        <v>3.2985681147572717E-4</v>
      </c>
    </row>
    <row r="69" spans="1:9" s="4" customFormat="1">
      <c r="A69" s="34" t="s">
        <v>620</v>
      </c>
      <c r="B69" s="40" t="s">
        <v>212</v>
      </c>
      <c r="C69" s="40" t="s">
        <v>211</v>
      </c>
      <c r="D69" s="35" t="s">
        <v>30</v>
      </c>
      <c r="E69" s="35" t="s">
        <v>25</v>
      </c>
      <c r="F69" s="35" t="s">
        <v>26</v>
      </c>
      <c r="G69" s="68">
        <v>9029</v>
      </c>
      <c r="H69" s="32">
        <v>40179.050000000003</v>
      </c>
      <c r="I69" s="33">
        <v>6.0814076506083619E-3</v>
      </c>
    </row>
    <row r="70" spans="1:9" s="4" customFormat="1">
      <c r="A70" s="34" t="s">
        <v>620</v>
      </c>
      <c r="B70" s="40" t="s">
        <v>214</v>
      </c>
      <c r="C70" s="40" t="s">
        <v>213</v>
      </c>
      <c r="D70" s="35" t="s">
        <v>30</v>
      </c>
      <c r="E70" s="35" t="s">
        <v>25</v>
      </c>
      <c r="F70" s="35" t="s">
        <v>26</v>
      </c>
      <c r="G70" s="68">
        <v>2084.0000000000005</v>
      </c>
      <c r="H70" s="32">
        <v>854.44</v>
      </c>
      <c r="I70" s="33">
        <v>1.2932605307954789E-4</v>
      </c>
    </row>
    <row r="71" spans="1:9" s="4" customFormat="1">
      <c r="A71" s="34" t="s">
        <v>620</v>
      </c>
      <c r="B71" s="40" t="s">
        <v>216</v>
      </c>
      <c r="C71" s="40" t="s">
        <v>215</v>
      </c>
      <c r="D71" s="35" t="s">
        <v>30</v>
      </c>
      <c r="E71" s="35" t="s">
        <v>25</v>
      </c>
      <c r="F71" s="35" t="s">
        <v>26</v>
      </c>
      <c r="G71" s="68">
        <v>3530</v>
      </c>
      <c r="H71" s="32">
        <v>13590.5</v>
      </c>
      <c r="I71" s="33">
        <v>2.0570265020102003E-3</v>
      </c>
    </row>
    <row r="72" spans="1:9" s="4" customFormat="1">
      <c r="A72" s="34" t="s">
        <v>620</v>
      </c>
      <c r="B72" s="40" t="s">
        <v>218</v>
      </c>
      <c r="C72" s="40" t="s">
        <v>217</v>
      </c>
      <c r="D72" s="35" t="s">
        <v>30</v>
      </c>
      <c r="E72" s="35" t="s">
        <v>25</v>
      </c>
      <c r="F72" s="35" t="s">
        <v>26</v>
      </c>
      <c r="G72" s="68">
        <v>2203</v>
      </c>
      <c r="H72" s="32">
        <v>78426.8</v>
      </c>
      <c r="I72" s="33">
        <v>1.1870498220658075E-2</v>
      </c>
    </row>
    <row r="73" spans="1:9" s="4" customFormat="1">
      <c r="A73" s="34" t="s">
        <v>620</v>
      </c>
      <c r="B73" s="40" t="s">
        <v>220</v>
      </c>
      <c r="C73" s="40" t="s">
        <v>219</v>
      </c>
      <c r="D73" s="35" t="s">
        <v>30</v>
      </c>
      <c r="E73" s="35" t="s">
        <v>25</v>
      </c>
      <c r="F73" s="35" t="s">
        <v>26</v>
      </c>
      <c r="G73" s="68">
        <v>2941</v>
      </c>
      <c r="H73" s="32">
        <v>823.48</v>
      </c>
      <c r="I73" s="33">
        <v>1.2464001941616274E-4</v>
      </c>
    </row>
    <row r="74" spans="1:9" s="4" customFormat="1">
      <c r="A74" s="34" t="s">
        <v>620</v>
      </c>
      <c r="B74" s="40" t="s">
        <v>222</v>
      </c>
      <c r="C74" s="40" t="s">
        <v>221</v>
      </c>
      <c r="D74" s="35" t="s">
        <v>30</v>
      </c>
      <c r="E74" s="35" t="s">
        <v>25</v>
      </c>
      <c r="F74" s="35" t="s">
        <v>26</v>
      </c>
      <c r="G74" s="68">
        <v>3000</v>
      </c>
      <c r="H74" s="32">
        <v>16830</v>
      </c>
      <c r="I74" s="33">
        <v>2.5473496949215755E-3</v>
      </c>
    </row>
    <row r="75" spans="1:9" s="4" customFormat="1">
      <c r="A75" s="34" t="s">
        <v>620</v>
      </c>
      <c r="B75" s="40" t="s">
        <v>242</v>
      </c>
      <c r="C75" s="40" t="s">
        <v>241</v>
      </c>
      <c r="D75" s="35" t="s">
        <v>30</v>
      </c>
      <c r="E75" s="35" t="s">
        <v>25</v>
      </c>
      <c r="F75" s="35" t="s">
        <v>26</v>
      </c>
      <c r="G75" s="68">
        <v>277</v>
      </c>
      <c r="H75" s="32">
        <v>9755.94</v>
      </c>
      <c r="I75" s="33">
        <v>1.4766364101410098E-3</v>
      </c>
    </row>
    <row r="76" spans="1:9" s="4" customFormat="1">
      <c r="A76" s="34" t="s">
        <v>620</v>
      </c>
      <c r="B76" s="40" t="s">
        <v>258</v>
      </c>
      <c r="C76" s="40" t="s">
        <v>257</v>
      </c>
      <c r="D76" s="35" t="s">
        <v>30</v>
      </c>
      <c r="E76" s="35" t="s">
        <v>25</v>
      </c>
      <c r="F76" s="35" t="s">
        <v>26</v>
      </c>
      <c r="G76" s="68">
        <v>3218.0000000000005</v>
      </c>
      <c r="H76" s="32">
        <v>85952.780000000013</v>
      </c>
      <c r="I76" s="33">
        <v>1.3009613066587124E-2</v>
      </c>
    </row>
    <row r="77" spans="1:9" s="4" customFormat="1">
      <c r="A77" s="34" t="s">
        <v>620</v>
      </c>
      <c r="B77" s="40" t="s">
        <v>262</v>
      </c>
      <c r="C77" s="40" t="s">
        <v>261</v>
      </c>
      <c r="D77" s="35" t="s">
        <v>30</v>
      </c>
      <c r="E77" s="35" t="s">
        <v>25</v>
      </c>
      <c r="F77" s="35" t="s">
        <v>26</v>
      </c>
      <c r="G77" s="68">
        <v>2016</v>
      </c>
      <c r="H77" s="32">
        <v>1814.4</v>
      </c>
      <c r="I77" s="33">
        <v>2.7462336817978054E-4</v>
      </c>
    </row>
    <row r="78" spans="1:9" s="4" customFormat="1">
      <c r="A78" s="34" t="s">
        <v>620</v>
      </c>
      <c r="B78" s="40" t="s">
        <v>38</v>
      </c>
      <c r="C78" s="40" t="s">
        <v>39</v>
      </c>
      <c r="D78" s="35" t="s">
        <v>30</v>
      </c>
      <c r="E78" s="35" t="s">
        <v>25</v>
      </c>
      <c r="F78" s="35" t="s">
        <v>26</v>
      </c>
      <c r="G78" s="68">
        <v>2281</v>
      </c>
      <c r="H78" s="32">
        <v>4356.71</v>
      </c>
      <c r="I78" s="33">
        <v>6.5942150263587507E-4</v>
      </c>
    </row>
    <row r="79" spans="1:9" s="4" customFormat="1">
      <c r="A79" s="34" t="s">
        <v>620</v>
      </c>
      <c r="B79" s="40" t="s">
        <v>268</v>
      </c>
      <c r="C79" s="40" t="s">
        <v>267</v>
      </c>
      <c r="D79" s="35" t="s">
        <v>30</v>
      </c>
      <c r="E79" s="35" t="s">
        <v>25</v>
      </c>
      <c r="F79" s="35" t="s">
        <v>26</v>
      </c>
      <c r="G79" s="68">
        <v>207.00000000000003</v>
      </c>
      <c r="H79" s="32">
        <v>12155.04</v>
      </c>
      <c r="I79" s="33">
        <v>1.8397586117504187E-3</v>
      </c>
    </row>
    <row r="80" spans="1:9" s="4" customFormat="1">
      <c r="A80" s="34" t="s">
        <v>620</v>
      </c>
      <c r="B80" s="40" t="s">
        <v>270</v>
      </c>
      <c r="C80" s="40" t="s">
        <v>269</v>
      </c>
      <c r="D80" s="35" t="s">
        <v>30</v>
      </c>
      <c r="E80" s="35" t="s">
        <v>25</v>
      </c>
      <c r="F80" s="35" t="s">
        <v>26</v>
      </c>
      <c r="G80" s="68">
        <v>642.00000000000011</v>
      </c>
      <c r="H80" s="32">
        <v>1784.7600000000002</v>
      </c>
      <c r="I80" s="33">
        <v>2.7013712664933045E-4</v>
      </c>
    </row>
    <row r="81" spans="1:9" s="4" customFormat="1">
      <c r="A81" s="34" t="s">
        <v>620</v>
      </c>
      <c r="B81" s="40" t="s">
        <v>272</v>
      </c>
      <c r="C81" s="40" t="s">
        <v>271</v>
      </c>
      <c r="D81" s="35" t="s">
        <v>30</v>
      </c>
      <c r="E81" s="35" t="s">
        <v>25</v>
      </c>
      <c r="F81" s="35" t="s">
        <v>26</v>
      </c>
      <c r="G81" s="68">
        <v>509</v>
      </c>
      <c r="H81" s="32">
        <v>7533.2000000000007</v>
      </c>
      <c r="I81" s="33">
        <v>1.1402076483531321E-3</v>
      </c>
    </row>
    <row r="82" spans="1:9" s="4" customFormat="1">
      <c r="A82" s="34" t="s">
        <v>620</v>
      </c>
      <c r="B82" s="40" t="s">
        <v>36</v>
      </c>
      <c r="C82" s="40" t="s">
        <v>37</v>
      </c>
      <c r="D82" s="35" t="s">
        <v>30</v>
      </c>
      <c r="E82" s="35" t="s">
        <v>25</v>
      </c>
      <c r="F82" s="35" t="s">
        <v>26</v>
      </c>
      <c r="G82" s="68">
        <v>17122</v>
      </c>
      <c r="H82" s="32">
        <v>21231.279999999999</v>
      </c>
      <c r="I82" s="33">
        <v>3.2135172091975364E-3</v>
      </c>
    </row>
    <row r="83" spans="1:9" s="4" customFormat="1">
      <c r="A83" s="34" t="s">
        <v>620</v>
      </c>
      <c r="B83" s="40" t="s">
        <v>274</v>
      </c>
      <c r="C83" s="40" t="s">
        <v>273</v>
      </c>
      <c r="D83" s="35" t="s">
        <v>30</v>
      </c>
      <c r="E83" s="35" t="s">
        <v>25</v>
      </c>
      <c r="F83" s="35" t="s">
        <v>26</v>
      </c>
      <c r="G83" s="68">
        <v>16570</v>
      </c>
      <c r="H83" s="32">
        <v>212261.7</v>
      </c>
      <c r="I83" s="33">
        <v>3.2127437714707961E-2</v>
      </c>
    </row>
    <row r="84" spans="1:9" s="4" customFormat="1">
      <c r="A84" s="34" t="s">
        <v>620</v>
      </c>
      <c r="B84" s="40" t="s">
        <v>276</v>
      </c>
      <c r="C84" s="40" t="s">
        <v>275</v>
      </c>
      <c r="D84" s="35" t="s">
        <v>30</v>
      </c>
      <c r="E84" s="35" t="s">
        <v>25</v>
      </c>
      <c r="F84" s="35" t="s">
        <v>26</v>
      </c>
      <c r="G84" s="68">
        <v>43928.000000000007</v>
      </c>
      <c r="H84" s="32">
        <v>123437.68000000002</v>
      </c>
      <c r="I84" s="33">
        <v>1.8683240433144808E-2</v>
      </c>
    </row>
    <row r="85" spans="1:9" s="4" customFormat="1">
      <c r="A85" s="34" t="s">
        <v>620</v>
      </c>
      <c r="B85" s="40" t="s">
        <v>278</v>
      </c>
      <c r="C85" s="40" t="s">
        <v>277</v>
      </c>
      <c r="D85" s="35" t="s">
        <v>30</v>
      </c>
      <c r="E85" s="35" t="s">
        <v>25</v>
      </c>
      <c r="F85" s="35" t="s">
        <v>26</v>
      </c>
      <c r="G85" s="68">
        <v>1346</v>
      </c>
      <c r="H85" s="32">
        <v>3391.92</v>
      </c>
      <c r="I85" s="33">
        <v>5.1339312995831192E-4</v>
      </c>
    </row>
    <row r="86" spans="1:9" s="4" customFormat="1">
      <c r="A86" s="34" t="s">
        <v>620</v>
      </c>
      <c r="B86" s="40" t="s">
        <v>280</v>
      </c>
      <c r="C86" s="40" t="s">
        <v>279</v>
      </c>
      <c r="D86" s="35" t="s">
        <v>30</v>
      </c>
      <c r="E86" s="35" t="s">
        <v>25</v>
      </c>
      <c r="F86" s="35" t="s">
        <v>26</v>
      </c>
      <c r="G86" s="68">
        <v>682</v>
      </c>
      <c r="H86" s="32">
        <v>7208.74</v>
      </c>
      <c r="I86" s="33">
        <v>1.0910981366469969E-3</v>
      </c>
    </row>
    <row r="87" spans="1:9" s="4" customFormat="1">
      <c r="A87" s="34" t="s">
        <v>620</v>
      </c>
      <c r="B87" s="40" t="s">
        <v>282</v>
      </c>
      <c r="C87" s="40" t="s">
        <v>281</v>
      </c>
      <c r="D87" s="35" t="s">
        <v>30</v>
      </c>
      <c r="E87" s="35" t="s">
        <v>25</v>
      </c>
      <c r="F87" s="35" t="s">
        <v>26</v>
      </c>
      <c r="G87" s="68">
        <v>790</v>
      </c>
      <c r="H87" s="32">
        <v>13232.5</v>
      </c>
      <c r="I87" s="33">
        <v>2.0028404538353977E-3</v>
      </c>
    </row>
    <row r="88" spans="1:9" s="4" customFormat="1">
      <c r="A88" s="34" t="s">
        <v>620</v>
      </c>
      <c r="B88" s="40" t="s">
        <v>284</v>
      </c>
      <c r="C88" s="40" t="s">
        <v>283</v>
      </c>
      <c r="D88" s="35" t="s">
        <v>30</v>
      </c>
      <c r="E88" s="35" t="s">
        <v>25</v>
      </c>
      <c r="F88" s="35" t="s">
        <v>26</v>
      </c>
      <c r="G88" s="68">
        <v>5172</v>
      </c>
      <c r="H88" s="32">
        <v>114042.6</v>
      </c>
      <c r="I88" s="33">
        <v>1.7261222954133289E-2</v>
      </c>
    </row>
    <row r="89" spans="1:9" s="4" customFormat="1">
      <c r="A89" s="34" t="s">
        <v>620</v>
      </c>
      <c r="B89" s="40" t="s">
        <v>286</v>
      </c>
      <c r="C89" s="40" t="s">
        <v>285</v>
      </c>
      <c r="D89" s="35" t="s">
        <v>30</v>
      </c>
      <c r="E89" s="35" t="s">
        <v>25</v>
      </c>
      <c r="F89" s="35" t="s">
        <v>26</v>
      </c>
      <c r="G89" s="68">
        <v>8913.0057142857149</v>
      </c>
      <c r="H89" s="32">
        <v>7798.88</v>
      </c>
      <c r="I89" s="33">
        <v>1.1804203558365999E-3</v>
      </c>
    </row>
    <row r="90" spans="1:9" s="4" customFormat="1">
      <c r="A90" s="34" t="s">
        <v>620</v>
      </c>
      <c r="B90" s="40" t="s">
        <v>288</v>
      </c>
      <c r="C90" s="40" t="s">
        <v>287</v>
      </c>
      <c r="D90" s="35" t="s">
        <v>30</v>
      </c>
      <c r="E90" s="35" t="s">
        <v>25</v>
      </c>
      <c r="F90" s="35" t="s">
        <v>26</v>
      </c>
      <c r="G90" s="68">
        <v>114.00000000000003</v>
      </c>
      <c r="H90" s="32">
        <v>9786.9000000000015</v>
      </c>
      <c r="I90" s="33">
        <v>1.4813224438043951E-3</v>
      </c>
    </row>
    <row r="91" spans="1:9" s="4" customFormat="1">
      <c r="A91" s="34" t="s">
        <v>620</v>
      </c>
      <c r="B91" s="40" t="s">
        <v>290</v>
      </c>
      <c r="C91" s="40" t="s">
        <v>289</v>
      </c>
      <c r="D91" s="35" t="s">
        <v>30</v>
      </c>
      <c r="E91" s="35" t="s">
        <v>25</v>
      </c>
      <c r="F91" s="35" t="s">
        <v>26</v>
      </c>
      <c r="G91" s="68">
        <v>2640</v>
      </c>
      <c r="H91" s="32">
        <v>22598.400000000001</v>
      </c>
      <c r="I91" s="33">
        <v>3.4204413158476369E-3</v>
      </c>
    </row>
    <row r="92" spans="1:9" s="4" customFormat="1">
      <c r="A92" s="34" t="s">
        <v>620</v>
      </c>
      <c r="B92" s="40" t="s">
        <v>292</v>
      </c>
      <c r="C92" s="40" t="s">
        <v>291</v>
      </c>
      <c r="D92" s="35" t="s">
        <v>30</v>
      </c>
      <c r="E92" s="35" t="s">
        <v>25</v>
      </c>
      <c r="F92" s="35" t="s">
        <v>26</v>
      </c>
      <c r="G92" s="68">
        <v>280</v>
      </c>
      <c r="H92" s="32">
        <v>1968.4</v>
      </c>
      <c r="I92" s="33">
        <v>2.9793245035553351E-4</v>
      </c>
    </row>
    <row r="93" spans="1:9" s="4" customFormat="1">
      <c r="A93" s="34" t="s">
        <v>620</v>
      </c>
      <c r="B93" s="40" t="s">
        <v>294</v>
      </c>
      <c r="C93" s="40" t="s">
        <v>293</v>
      </c>
      <c r="D93" s="35" t="s">
        <v>30</v>
      </c>
      <c r="E93" s="35" t="s">
        <v>25</v>
      </c>
      <c r="F93" s="35" t="s">
        <v>26</v>
      </c>
      <c r="G93" s="68">
        <v>3181.9999999999995</v>
      </c>
      <c r="H93" s="32">
        <v>50593.799999999996</v>
      </c>
      <c r="I93" s="33">
        <v>7.6577600115818887E-3</v>
      </c>
    </row>
    <row r="94" spans="1:9" s="4" customFormat="1">
      <c r="A94" s="34" t="s">
        <v>620</v>
      </c>
      <c r="B94" s="40" t="s">
        <v>296</v>
      </c>
      <c r="C94" s="40" t="s">
        <v>295</v>
      </c>
      <c r="D94" s="35" t="s">
        <v>30</v>
      </c>
      <c r="E94" s="35" t="s">
        <v>25</v>
      </c>
      <c r="F94" s="35" t="s">
        <v>26</v>
      </c>
      <c r="G94" s="68">
        <v>7961</v>
      </c>
      <c r="H94" s="32">
        <v>60264.770000000004</v>
      </c>
      <c r="I94" s="33">
        <v>9.1215355599535905E-3</v>
      </c>
    </row>
    <row r="95" spans="1:9" s="4" customFormat="1">
      <c r="A95" s="34" t="s">
        <v>620</v>
      </c>
      <c r="B95" s="40" t="s">
        <v>300</v>
      </c>
      <c r="C95" s="40" t="s">
        <v>299</v>
      </c>
      <c r="D95" s="35" t="s">
        <v>30</v>
      </c>
      <c r="E95" s="35" t="s">
        <v>25</v>
      </c>
      <c r="F95" s="35" t="s">
        <v>26</v>
      </c>
      <c r="G95" s="68">
        <v>3579.9999999999995</v>
      </c>
      <c r="H95" s="32">
        <v>31181.8</v>
      </c>
      <c r="I95" s="33">
        <v>4.719604796025287E-3</v>
      </c>
    </row>
    <row r="96" spans="1:9" s="4" customFormat="1">
      <c r="A96" s="34" t="s">
        <v>620</v>
      </c>
      <c r="B96" s="40" t="s">
        <v>304</v>
      </c>
      <c r="C96" s="40" t="s">
        <v>303</v>
      </c>
      <c r="D96" s="35" t="s">
        <v>30</v>
      </c>
      <c r="E96" s="35" t="s">
        <v>25</v>
      </c>
      <c r="F96" s="35" t="s">
        <v>26</v>
      </c>
      <c r="G96" s="68">
        <v>9940</v>
      </c>
      <c r="H96" s="32">
        <v>506244.2</v>
      </c>
      <c r="I96" s="33">
        <v>7.6623945836352764E-2</v>
      </c>
    </row>
    <row r="97" spans="1:9" s="4" customFormat="1">
      <c r="A97" s="34" t="s">
        <v>620</v>
      </c>
      <c r="B97" s="40" t="s">
        <v>306</v>
      </c>
      <c r="C97" s="40" t="s">
        <v>305</v>
      </c>
      <c r="D97" s="35" t="s">
        <v>30</v>
      </c>
      <c r="E97" s="35" t="s">
        <v>25</v>
      </c>
      <c r="F97" s="35" t="s">
        <v>26</v>
      </c>
      <c r="G97" s="68">
        <v>78</v>
      </c>
      <c r="H97" s="32">
        <v>4325.88</v>
      </c>
      <c r="I97" s="33">
        <v>6.5475514547043044E-4</v>
      </c>
    </row>
    <row r="98" spans="1:9" s="4" customFormat="1">
      <c r="A98" s="34" t="s">
        <v>620</v>
      </c>
      <c r="B98" s="40" t="s">
        <v>344</v>
      </c>
      <c r="C98" s="40" t="s">
        <v>343</v>
      </c>
      <c r="D98" s="35" t="s">
        <v>30</v>
      </c>
      <c r="E98" s="35" t="s">
        <v>25</v>
      </c>
      <c r="F98" s="35" t="s">
        <v>26</v>
      </c>
      <c r="G98" s="68">
        <v>1036</v>
      </c>
      <c r="H98" s="32">
        <v>1895.88</v>
      </c>
      <c r="I98" s="33">
        <v>2.8695599165822437E-4</v>
      </c>
    </row>
    <row r="99" spans="1:9" s="4" customFormat="1">
      <c r="A99" s="34" t="s">
        <v>620</v>
      </c>
      <c r="B99" s="40" t="s">
        <v>346</v>
      </c>
      <c r="C99" s="40" t="s">
        <v>345</v>
      </c>
      <c r="D99" s="35" t="s">
        <v>30</v>
      </c>
      <c r="E99" s="35" t="s">
        <v>25</v>
      </c>
      <c r="F99" s="35" t="s">
        <v>26</v>
      </c>
      <c r="G99" s="68">
        <v>417.99999999999994</v>
      </c>
      <c r="H99" s="32">
        <v>23968.12</v>
      </c>
      <c r="I99" s="33">
        <v>3.6277589524565481E-3</v>
      </c>
    </row>
    <row r="100" spans="1:9" s="4" customFormat="1">
      <c r="A100" s="34" t="s">
        <v>620</v>
      </c>
      <c r="B100" s="40" t="s">
        <v>348</v>
      </c>
      <c r="C100" s="40" t="s">
        <v>347</v>
      </c>
      <c r="D100" s="35" t="s">
        <v>30</v>
      </c>
      <c r="E100" s="35" t="s">
        <v>25</v>
      </c>
      <c r="F100" s="35" t="s">
        <v>26</v>
      </c>
      <c r="G100" s="68">
        <v>5022.0000000000009</v>
      </c>
      <c r="H100" s="32">
        <v>89441.82</v>
      </c>
      <c r="I100" s="33">
        <v>1.3537706054083807E-2</v>
      </c>
    </row>
    <row r="101" spans="1:9" s="4" customFormat="1">
      <c r="A101" s="34" t="s">
        <v>620</v>
      </c>
      <c r="B101" s="40" t="s">
        <v>354</v>
      </c>
      <c r="C101" s="40" t="s">
        <v>353</v>
      </c>
      <c r="D101" s="35" t="s">
        <v>30</v>
      </c>
      <c r="E101" s="35" t="s">
        <v>25</v>
      </c>
      <c r="F101" s="35" t="s">
        <v>26</v>
      </c>
      <c r="G101" s="68">
        <v>36358.000000000007</v>
      </c>
      <c r="H101" s="32">
        <v>1774270.4000000001</v>
      </c>
      <c r="I101" s="33">
        <v>0.26854944516627344</v>
      </c>
    </row>
    <row r="102" spans="1:9" s="4" customFormat="1">
      <c r="A102" s="34" t="s">
        <v>620</v>
      </c>
      <c r="B102" s="40" t="s">
        <v>356</v>
      </c>
      <c r="C102" s="40" t="s">
        <v>355</v>
      </c>
      <c r="D102" s="35" t="s">
        <v>30</v>
      </c>
      <c r="E102" s="35" t="s">
        <v>25</v>
      </c>
      <c r="F102" s="35" t="s">
        <v>26</v>
      </c>
      <c r="G102" s="68">
        <v>199.99999999999997</v>
      </c>
      <c r="H102" s="32">
        <v>14757.999999999998</v>
      </c>
      <c r="I102" s="33">
        <v>2.2337365892841714E-3</v>
      </c>
    </row>
    <row r="103" spans="1:9" s="4" customFormat="1">
      <c r="A103" s="34" t="s">
        <v>620</v>
      </c>
      <c r="B103" s="40" t="s">
        <v>360</v>
      </c>
      <c r="C103" s="40" t="s">
        <v>359</v>
      </c>
      <c r="D103" s="35" t="s">
        <v>30</v>
      </c>
      <c r="E103" s="35" t="s">
        <v>25</v>
      </c>
      <c r="F103" s="35" t="s">
        <v>26</v>
      </c>
      <c r="G103" s="68">
        <v>10170</v>
      </c>
      <c r="H103" s="32">
        <v>2796.75</v>
      </c>
      <c r="I103" s="33">
        <v>4.233095816560853E-4</v>
      </c>
    </row>
    <row r="104" spans="1:9" s="4" customFormat="1">
      <c r="A104" s="34" t="s">
        <v>620</v>
      </c>
      <c r="B104" s="40" t="s">
        <v>362</v>
      </c>
      <c r="C104" s="40" t="s">
        <v>361</v>
      </c>
      <c r="D104" s="35" t="s">
        <v>30</v>
      </c>
      <c r="E104" s="35" t="s">
        <v>25</v>
      </c>
      <c r="F104" s="35" t="s">
        <v>26</v>
      </c>
      <c r="G104" s="68">
        <v>69142.040920716114</v>
      </c>
      <c r="H104" s="32">
        <v>135172.69</v>
      </c>
      <c r="I104" s="33">
        <v>2.0459424280049238E-2</v>
      </c>
    </row>
    <row r="105" spans="1:9" s="4" customFormat="1">
      <c r="A105" s="34" t="s">
        <v>620</v>
      </c>
      <c r="B105" s="40" t="s">
        <v>364</v>
      </c>
      <c r="C105" s="40" t="s">
        <v>363</v>
      </c>
      <c r="D105" s="35" t="s">
        <v>30</v>
      </c>
      <c r="E105" s="35" t="s">
        <v>25</v>
      </c>
      <c r="F105" s="35" t="s">
        <v>26</v>
      </c>
      <c r="G105" s="68">
        <v>89206.032345013475</v>
      </c>
      <c r="H105" s="32">
        <v>165477.19</v>
      </c>
      <c r="I105" s="33">
        <v>2.5046242986510966E-2</v>
      </c>
    </row>
    <row r="106" spans="1:9" s="4" customFormat="1">
      <c r="A106" s="34" t="s">
        <v>620</v>
      </c>
      <c r="B106" s="40" t="s">
        <v>368</v>
      </c>
      <c r="C106" s="40" t="s">
        <v>367</v>
      </c>
      <c r="D106" s="35" t="s">
        <v>30</v>
      </c>
      <c r="E106" s="35" t="s">
        <v>25</v>
      </c>
      <c r="F106" s="35" t="s">
        <v>26</v>
      </c>
      <c r="G106" s="68">
        <v>3481.0000000000005</v>
      </c>
      <c r="H106" s="32">
        <v>393039.71</v>
      </c>
      <c r="I106" s="33">
        <v>5.9489577264442338E-2</v>
      </c>
    </row>
    <row r="107" spans="1:9" s="4" customFormat="1">
      <c r="A107" s="34" t="s">
        <v>620</v>
      </c>
      <c r="B107" s="40" t="s">
        <v>376</v>
      </c>
      <c r="C107" s="40" t="s">
        <v>375</v>
      </c>
      <c r="D107" s="35" t="s">
        <v>30</v>
      </c>
      <c r="E107" s="35" t="s">
        <v>25</v>
      </c>
      <c r="F107" s="35" t="s">
        <v>26</v>
      </c>
      <c r="G107" s="68">
        <v>5044</v>
      </c>
      <c r="H107" s="32">
        <v>37830</v>
      </c>
      <c r="I107" s="33">
        <v>5.7258609007060724E-3</v>
      </c>
    </row>
    <row r="108" spans="1:9" s="4" customFormat="1">
      <c r="A108" s="34" t="s">
        <v>620</v>
      </c>
      <c r="B108" s="40" t="s">
        <v>378</v>
      </c>
      <c r="C108" s="40" t="s">
        <v>377</v>
      </c>
      <c r="D108" s="35" t="s">
        <v>30</v>
      </c>
      <c r="E108" s="35" t="s">
        <v>25</v>
      </c>
      <c r="F108" s="35" t="s">
        <v>26</v>
      </c>
      <c r="G108" s="68">
        <v>1485</v>
      </c>
      <c r="H108" s="32">
        <v>28333.8</v>
      </c>
      <c r="I108" s="33">
        <v>4.2885381334503226E-3</v>
      </c>
    </row>
    <row r="109" spans="1:9" s="4" customFormat="1">
      <c r="A109" s="34" t="s">
        <v>620</v>
      </c>
      <c r="B109" s="40" t="s">
        <v>380</v>
      </c>
      <c r="C109" s="40" t="s">
        <v>379</v>
      </c>
      <c r="D109" s="35" t="s">
        <v>30</v>
      </c>
      <c r="E109" s="35" t="s">
        <v>25</v>
      </c>
      <c r="F109" s="35" t="s">
        <v>26</v>
      </c>
      <c r="G109" s="68">
        <v>203</v>
      </c>
      <c r="H109" s="32">
        <v>15428</v>
      </c>
      <c r="I109" s="33">
        <v>2.3351462325163436E-3</v>
      </c>
    </row>
    <row r="110" spans="1:9" s="4" customFormat="1">
      <c r="A110" s="34" t="s">
        <v>620</v>
      </c>
      <c r="B110" s="40" t="s">
        <v>382</v>
      </c>
      <c r="C110" s="40" t="s">
        <v>381</v>
      </c>
      <c r="D110" s="35" t="s">
        <v>30</v>
      </c>
      <c r="E110" s="35" t="s">
        <v>25</v>
      </c>
      <c r="F110" s="35" t="s">
        <v>26</v>
      </c>
      <c r="G110" s="68">
        <v>214</v>
      </c>
      <c r="H110" s="32">
        <v>17922.5</v>
      </c>
      <c r="I110" s="33">
        <v>2.7127079564606021E-3</v>
      </c>
    </row>
    <row r="111" spans="1:9" s="4" customFormat="1">
      <c r="A111" s="34" t="s">
        <v>620</v>
      </c>
      <c r="B111" s="40" t="s">
        <v>384</v>
      </c>
      <c r="C111" s="40" t="s">
        <v>383</v>
      </c>
      <c r="D111" s="35" t="s">
        <v>30</v>
      </c>
      <c r="E111" s="35" t="s">
        <v>25</v>
      </c>
      <c r="F111" s="35" t="s">
        <v>26</v>
      </c>
      <c r="G111" s="68">
        <v>4029.0000000000009</v>
      </c>
      <c r="H111" s="32">
        <v>165068.13000000003</v>
      </c>
      <c r="I111" s="33">
        <v>2.498432861537582E-2</v>
      </c>
    </row>
    <row r="112" spans="1:9" s="4" customFormat="1">
      <c r="A112" s="34" t="s">
        <v>620</v>
      </c>
      <c r="B112" s="40" t="s">
        <v>386</v>
      </c>
      <c r="C112" s="40" t="s">
        <v>385</v>
      </c>
      <c r="D112" s="35" t="s">
        <v>30</v>
      </c>
      <c r="E112" s="35" t="s">
        <v>25</v>
      </c>
      <c r="F112" s="35" t="s">
        <v>26</v>
      </c>
      <c r="G112" s="68">
        <v>15407.007633587786</v>
      </c>
      <c r="H112" s="32">
        <v>10091.59</v>
      </c>
      <c r="I112" s="33">
        <v>1.5274396142467986E-3</v>
      </c>
    </row>
    <row r="113" spans="1:9" s="4" customFormat="1">
      <c r="A113" s="34" t="s">
        <v>620</v>
      </c>
      <c r="B113" s="40" t="s">
        <v>388</v>
      </c>
      <c r="C113" s="40" t="s">
        <v>387</v>
      </c>
      <c r="D113" s="35" t="s">
        <v>30</v>
      </c>
      <c r="E113" s="35" t="s">
        <v>25</v>
      </c>
      <c r="F113" s="35" t="s">
        <v>26</v>
      </c>
      <c r="G113" s="68">
        <v>625</v>
      </c>
      <c r="H113" s="32">
        <v>918.75</v>
      </c>
      <c r="I113" s="33">
        <v>1.3905986525307174E-4</v>
      </c>
    </row>
    <row r="114" spans="1:9" s="4" customFormat="1">
      <c r="A114" s="34" t="s">
        <v>620</v>
      </c>
      <c r="B114" s="40" t="s">
        <v>396</v>
      </c>
      <c r="C114" s="40" t="s">
        <v>395</v>
      </c>
      <c r="D114" s="35" t="s">
        <v>30</v>
      </c>
      <c r="E114" s="35" t="s">
        <v>25</v>
      </c>
      <c r="F114" s="35" t="s">
        <v>26</v>
      </c>
      <c r="G114" s="68">
        <v>1828</v>
      </c>
      <c r="H114" s="32">
        <v>3107.6</v>
      </c>
      <c r="I114" s="33">
        <v>4.7035911538551917E-4</v>
      </c>
    </row>
    <row r="115" spans="1:9" s="4" customFormat="1">
      <c r="A115" s="34" t="s">
        <v>620</v>
      </c>
      <c r="B115" s="40" t="s">
        <v>400</v>
      </c>
      <c r="C115" s="40" t="s">
        <v>399</v>
      </c>
      <c r="D115" s="35" t="s">
        <v>30</v>
      </c>
      <c r="E115" s="35" t="s">
        <v>25</v>
      </c>
      <c r="F115" s="35" t="s">
        <v>26</v>
      </c>
      <c r="G115" s="68">
        <v>280</v>
      </c>
      <c r="H115" s="32">
        <v>6020</v>
      </c>
      <c r="I115" s="33">
        <v>9.1117321232488916E-4</v>
      </c>
    </row>
    <row r="116" spans="1:9" s="4" customFormat="1">
      <c r="A116" s="34" t="s">
        <v>620</v>
      </c>
      <c r="B116" s="40" t="s">
        <v>402</v>
      </c>
      <c r="C116" s="40" t="s">
        <v>401</v>
      </c>
      <c r="D116" s="35" t="s">
        <v>30</v>
      </c>
      <c r="E116" s="35" t="s">
        <v>25</v>
      </c>
      <c r="F116" s="35" t="s">
        <v>26</v>
      </c>
      <c r="G116" s="68">
        <v>68</v>
      </c>
      <c r="H116" s="32">
        <v>3978</v>
      </c>
      <c r="I116" s="33">
        <v>6.0210083698146325E-4</v>
      </c>
    </row>
    <row r="117" spans="1:9" s="4" customFormat="1">
      <c r="A117" s="34" t="s">
        <v>620</v>
      </c>
      <c r="B117" s="40" t="s">
        <v>404</v>
      </c>
      <c r="C117" s="40" t="s">
        <v>403</v>
      </c>
      <c r="D117" s="35" t="s">
        <v>30</v>
      </c>
      <c r="E117" s="35" t="s">
        <v>25</v>
      </c>
      <c r="F117" s="35" t="s">
        <v>26</v>
      </c>
      <c r="G117" s="68">
        <v>30</v>
      </c>
      <c r="H117" s="32">
        <v>2826.6</v>
      </c>
      <c r="I117" s="33">
        <v>4.2782760829859328E-4</v>
      </c>
    </row>
    <row r="118" spans="1:9" s="4" customFormat="1">
      <c r="A118" s="34" t="s">
        <v>620</v>
      </c>
      <c r="B118" s="40" t="s">
        <v>406</v>
      </c>
      <c r="C118" s="40" t="s">
        <v>405</v>
      </c>
      <c r="D118" s="35" t="s">
        <v>30</v>
      </c>
      <c r="E118" s="35" t="s">
        <v>25</v>
      </c>
      <c r="F118" s="35" t="s">
        <v>26</v>
      </c>
      <c r="G118" s="68">
        <v>59</v>
      </c>
      <c r="H118" s="32">
        <v>32504.87</v>
      </c>
      <c r="I118" s="33">
        <v>4.9198615970270625E-3</v>
      </c>
    </row>
    <row r="119" spans="1:9" s="4" customFormat="1">
      <c r="A119" s="34" t="s">
        <v>620</v>
      </c>
      <c r="B119" s="40" t="s">
        <v>408</v>
      </c>
      <c r="C119" s="40" t="s">
        <v>407</v>
      </c>
      <c r="D119" s="35" t="s">
        <v>30</v>
      </c>
      <c r="E119" s="35" t="s">
        <v>25</v>
      </c>
      <c r="F119" s="35" t="s">
        <v>26</v>
      </c>
      <c r="G119" s="68">
        <v>150</v>
      </c>
      <c r="H119" s="32">
        <v>1792.5</v>
      </c>
      <c r="I119" s="33">
        <v>2.7130863506517671E-4</v>
      </c>
    </row>
    <row r="120" spans="1:9" s="4" customFormat="1">
      <c r="A120" s="34" t="s">
        <v>620</v>
      </c>
      <c r="B120" s="40" t="s">
        <v>416</v>
      </c>
      <c r="C120" s="40" t="s">
        <v>415</v>
      </c>
      <c r="D120" s="35" t="s">
        <v>30</v>
      </c>
      <c r="E120" s="35" t="s">
        <v>25</v>
      </c>
      <c r="F120" s="35" t="s">
        <v>26</v>
      </c>
      <c r="G120" s="68">
        <v>1676.9999999999995</v>
      </c>
      <c r="H120" s="32">
        <v>121465.10999999999</v>
      </c>
      <c r="I120" s="33">
        <v>1.8384676821278405E-2</v>
      </c>
    </row>
    <row r="121" spans="1:9" s="4" customFormat="1">
      <c r="A121" s="34" t="s">
        <v>620</v>
      </c>
      <c r="B121" s="40" t="s">
        <v>418</v>
      </c>
      <c r="C121" s="40" t="s">
        <v>417</v>
      </c>
      <c r="D121" s="35" t="s">
        <v>30</v>
      </c>
      <c r="E121" s="35" t="s">
        <v>25</v>
      </c>
      <c r="F121" s="35" t="s">
        <v>26</v>
      </c>
      <c r="G121" s="68">
        <v>800</v>
      </c>
      <c r="H121" s="32">
        <v>218816</v>
      </c>
      <c r="I121" s="33">
        <v>3.3119481333568596E-2</v>
      </c>
    </row>
    <row r="122" spans="1:9" s="4" customFormat="1">
      <c r="A122" s="34" t="s">
        <v>620</v>
      </c>
      <c r="B122" s="40" t="s">
        <v>440</v>
      </c>
      <c r="C122" s="40" t="s">
        <v>439</v>
      </c>
      <c r="D122" s="35" t="s">
        <v>30</v>
      </c>
      <c r="E122" s="35" t="s">
        <v>25</v>
      </c>
      <c r="F122" s="35" t="s">
        <v>26</v>
      </c>
      <c r="G122" s="68">
        <v>1131</v>
      </c>
      <c r="H122" s="32">
        <v>24882</v>
      </c>
      <c r="I122" s="33">
        <v>3.7660817058252308E-3</v>
      </c>
    </row>
    <row r="123" spans="1:9" s="4" customFormat="1">
      <c r="A123" s="34" t="s">
        <v>620</v>
      </c>
      <c r="B123" s="40" t="s">
        <v>442</v>
      </c>
      <c r="C123" s="40" t="s">
        <v>441</v>
      </c>
      <c r="D123" s="35" t="s">
        <v>30</v>
      </c>
      <c r="E123" s="35" t="s">
        <v>25</v>
      </c>
      <c r="F123" s="35" t="s">
        <v>26</v>
      </c>
      <c r="G123" s="68">
        <v>3876</v>
      </c>
      <c r="H123" s="32">
        <v>12597</v>
      </c>
      <c r="I123" s="33">
        <v>1.9066526504413004E-3</v>
      </c>
    </row>
    <row r="124" spans="1:9" s="4" customFormat="1">
      <c r="A124" s="34" t="s">
        <v>620</v>
      </c>
      <c r="B124" s="40" t="s">
        <v>444</v>
      </c>
      <c r="C124" s="40" t="s">
        <v>443</v>
      </c>
      <c r="D124" s="35" t="s">
        <v>30</v>
      </c>
      <c r="E124" s="35" t="s">
        <v>25</v>
      </c>
      <c r="F124" s="35" t="s">
        <v>26</v>
      </c>
      <c r="G124" s="68">
        <v>1250</v>
      </c>
      <c r="H124" s="32">
        <v>4925</v>
      </c>
      <c r="I124" s="33">
        <v>7.4543655659469745E-4</v>
      </c>
    </row>
    <row r="125" spans="1:9" s="4" customFormat="1">
      <c r="A125" s="34" t="s">
        <v>620</v>
      </c>
      <c r="B125" s="40" t="s">
        <v>446</v>
      </c>
      <c r="C125" s="40" t="s">
        <v>445</v>
      </c>
      <c r="D125" s="35" t="s">
        <v>30</v>
      </c>
      <c r="E125" s="35" t="s">
        <v>25</v>
      </c>
      <c r="F125" s="35" t="s">
        <v>26</v>
      </c>
      <c r="G125" s="68">
        <v>45</v>
      </c>
      <c r="H125" s="32">
        <v>2855.25</v>
      </c>
      <c r="I125" s="33">
        <v>4.3216400572934215E-4</v>
      </c>
    </row>
    <row r="126" spans="1:9" s="4" customFormat="1">
      <c r="A126" s="34" t="s">
        <v>620</v>
      </c>
      <c r="B126" s="40" t="s">
        <v>476</v>
      </c>
      <c r="C126" s="40" t="s">
        <v>475</v>
      </c>
      <c r="D126" s="35" t="s">
        <v>30</v>
      </c>
      <c r="E126" s="35" t="s">
        <v>25</v>
      </c>
      <c r="F126" s="35" t="s">
        <v>26</v>
      </c>
      <c r="G126" s="68">
        <v>8360</v>
      </c>
      <c r="H126" s="32">
        <v>204820</v>
      </c>
      <c r="I126" s="33">
        <v>3.1001079293751458E-2</v>
      </c>
    </row>
    <row r="127" spans="1:9" s="4" customFormat="1">
      <c r="A127" s="34" t="s">
        <v>620</v>
      </c>
      <c r="B127" s="40" t="s">
        <v>478</v>
      </c>
      <c r="C127" s="40" t="s">
        <v>477</v>
      </c>
      <c r="D127" s="35" t="s">
        <v>30</v>
      </c>
      <c r="E127" s="35" t="s">
        <v>25</v>
      </c>
      <c r="F127" s="35" t="s">
        <v>26</v>
      </c>
      <c r="G127" s="68">
        <v>5100</v>
      </c>
      <c r="H127" s="32">
        <v>4309.5</v>
      </c>
      <c r="I127" s="33">
        <v>6.5227590672991848E-4</v>
      </c>
    </row>
    <row r="128" spans="1:9" s="4" customFormat="1">
      <c r="A128" s="34" t="s">
        <v>620</v>
      </c>
      <c r="B128" s="40" t="s">
        <v>488</v>
      </c>
      <c r="C128" s="40" t="s">
        <v>487</v>
      </c>
      <c r="D128" s="35" t="s">
        <v>30</v>
      </c>
      <c r="E128" s="35" t="s">
        <v>25</v>
      </c>
      <c r="F128" s="35" t="s">
        <v>26</v>
      </c>
      <c r="G128" s="68">
        <v>29</v>
      </c>
      <c r="H128" s="32">
        <v>4770.79</v>
      </c>
      <c r="I128" s="33">
        <v>7.220956893068866E-4</v>
      </c>
    </row>
    <row r="129" spans="1:9" s="4" customFormat="1">
      <c r="A129" s="34" t="s">
        <v>620</v>
      </c>
      <c r="B129" s="40" t="s">
        <v>494</v>
      </c>
      <c r="C129" s="40" t="s">
        <v>493</v>
      </c>
      <c r="D129" s="35" t="s">
        <v>30</v>
      </c>
      <c r="E129" s="35" t="s">
        <v>25</v>
      </c>
      <c r="F129" s="35" t="s">
        <v>26</v>
      </c>
      <c r="G129" s="68">
        <v>64</v>
      </c>
      <c r="H129" s="32">
        <v>7492.48</v>
      </c>
      <c r="I129" s="33">
        <v>1.1340443637674394E-3</v>
      </c>
    </row>
    <row r="130" spans="1:9" s="4" customFormat="1">
      <c r="A130" s="34" t="s">
        <v>620</v>
      </c>
      <c r="B130" s="40" t="s">
        <v>506</v>
      </c>
      <c r="C130" s="40" t="s">
        <v>505</v>
      </c>
      <c r="D130" s="35" t="s">
        <v>30</v>
      </c>
      <c r="E130" s="35" t="s">
        <v>25</v>
      </c>
      <c r="F130" s="35" t="s">
        <v>26</v>
      </c>
      <c r="G130" s="68">
        <v>2095</v>
      </c>
      <c r="H130" s="32">
        <v>1969.3</v>
      </c>
      <c r="I130" s="33">
        <v>2.9806867226435282E-4</v>
      </c>
    </row>
    <row r="131" spans="1:9" s="4" customFormat="1">
      <c r="A131" s="34" t="s">
        <v>620</v>
      </c>
      <c r="B131" s="40" t="s">
        <v>508</v>
      </c>
      <c r="C131" s="40" t="s">
        <v>507</v>
      </c>
      <c r="D131" s="35" t="s">
        <v>30</v>
      </c>
      <c r="E131" s="35" t="s">
        <v>25</v>
      </c>
      <c r="F131" s="35" t="s">
        <v>26</v>
      </c>
      <c r="G131" s="68">
        <v>5760</v>
      </c>
      <c r="H131" s="32">
        <v>123667.2</v>
      </c>
      <c r="I131" s="33">
        <v>1.8717980047047264E-2</v>
      </c>
    </row>
    <row r="132" spans="1:9" s="4" customFormat="1">
      <c r="A132" s="34" t="s">
        <v>620</v>
      </c>
      <c r="B132" s="40" t="s">
        <v>510</v>
      </c>
      <c r="C132" s="40" t="s">
        <v>509</v>
      </c>
      <c r="D132" s="35" t="s">
        <v>30</v>
      </c>
      <c r="E132" s="35" t="s">
        <v>25</v>
      </c>
      <c r="F132" s="35" t="s">
        <v>26</v>
      </c>
      <c r="G132" s="68">
        <v>2864</v>
      </c>
      <c r="H132" s="32">
        <v>28382.240000000002</v>
      </c>
      <c r="I132" s="33">
        <v>4.2958698992983328E-3</v>
      </c>
    </row>
    <row r="133" spans="1:9" s="4" customFormat="1">
      <c r="A133" s="34" t="s">
        <v>620</v>
      </c>
      <c r="B133" s="40" t="s">
        <v>518</v>
      </c>
      <c r="C133" s="40" t="s">
        <v>517</v>
      </c>
      <c r="D133" s="35" t="s">
        <v>30</v>
      </c>
      <c r="E133" s="35" t="s">
        <v>25</v>
      </c>
      <c r="F133" s="35" t="s">
        <v>26</v>
      </c>
      <c r="G133" s="68">
        <v>1527.0196078431372</v>
      </c>
      <c r="H133" s="32">
        <v>389.39</v>
      </c>
      <c r="I133" s="33">
        <v>5.8937165639067866E-5</v>
      </c>
    </row>
    <row r="134" spans="1:9" s="4" customFormat="1">
      <c r="A134" s="34" t="s">
        <v>620</v>
      </c>
      <c r="B134" s="40" t="s">
        <v>520</v>
      </c>
      <c r="C134" s="40" t="s">
        <v>519</v>
      </c>
      <c r="D134" s="35" t="s">
        <v>30</v>
      </c>
      <c r="E134" s="35" t="s">
        <v>25</v>
      </c>
      <c r="F134" s="35" t="s">
        <v>26</v>
      </c>
      <c r="G134" s="68">
        <v>14286</v>
      </c>
      <c r="H134" s="32">
        <v>17571.78</v>
      </c>
      <c r="I134" s="33">
        <v>2.6596237921704714E-3</v>
      </c>
    </row>
    <row r="135" spans="1:9" s="4" customFormat="1">
      <c r="A135" s="34" t="s">
        <v>620</v>
      </c>
      <c r="B135" s="40" t="s">
        <v>522</v>
      </c>
      <c r="C135" s="40" t="s">
        <v>521</v>
      </c>
      <c r="D135" s="35" t="s">
        <v>30</v>
      </c>
      <c r="E135" s="35" t="s">
        <v>25</v>
      </c>
      <c r="F135" s="35" t="s">
        <v>26</v>
      </c>
      <c r="G135" s="68">
        <v>573</v>
      </c>
      <c r="H135" s="32">
        <v>10222.32</v>
      </c>
      <c r="I135" s="33">
        <v>1.5472266032911894E-3</v>
      </c>
    </row>
    <row r="136" spans="1:9" s="4" customFormat="1">
      <c r="A136" s="34" t="s">
        <v>620</v>
      </c>
      <c r="B136" s="40" t="s">
        <v>524</v>
      </c>
      <c r="C136" s="40" t="s">
        <v>523</v>
      </c>
      <c r="D136" s="35" t="s">
        <v>30</v>
      </c>
      <c r="E136" s="35" t="s">
        <v>25</v>
      </c>
      <c r="F136" s="35" t="s">
        <v>26</v>
      </c>
      <c r="G136" s="68">
        <v>1378</v>
      </c>
      <c r="H136" s="32">
        <v>19030.18</v>
      </c>
      <c r="I136" s="33">
        <v>2.8803638275283817E-3</v>
      </c>
    </row>
    <row r="137" spans="1:9" s="4" customFormat="1">
      <c r="A137" s="34" t="s">
        <v>620</v>
      </c>
      <c r="B137" s="40" t="s">
        <v>526</v>
      </c>
      <c r="C137" s="40" t="s">
        <v>525</v>
      </c>
      <c r="D137" s="35" t="s">
        <v>30</v>
      </c>
      <c r="E137" s="35" t="s">
        <v>25</v>
      </c>
      <c r="F137" s="35" t="s">
        <v>26</v>
      </c>
      <c r="G137" s="68">
        <v>572.00000000000011</v>
      </c>
      <c r="H137" s="32">
        <v>603.46</v>
      </c>
      <c r="I137" s="33">
        <v>9.1338303440129169E-5</v>
      </c>
    </row>
    <row r="138" spans="1:9" s="4" customFormat="1">
      <c r="A138" s="34" t="s">
        <v>620</v>
      </c>
      <c r="B138" s="40" t="s">
        <v>529</v>
      </c>
      <c r="C138" s="40" t="s">
        <v>528</v>
      </c>
      <c r="D138" s="35" t="s">
        <v>30</v>
      </c>
      <c r="E138" s="35" t="s">
        <v>25</v>
      </c>
      <c r="F138" s="35" t="s">
        <v>26</v>
      </c>
      <c r="G138" s="68">
        <v>743.00000000000011</v>
      </c>
      <c r="H138" s="32">
        <v>2451.9</v>
      </c>
      <c r="I138" s="33">
        <v>3.7111388692680989E-4</v>
      </c>
    </row>
    <row r="139" spans="1:9" s="4" customFormat="1">
      <c r="A139" s="34" t="s">
        <v>620</v>
      </c>
      <c r="B139" s="40" t="s">
        <v>547</v>
      </c>
      <c r="C139" s="40" t="s">
        <v>546</v>
      </c>
      <c r="D139" s="35" t="s">
        <v>30</v>
      </c>
      <c r="E139" s="35" t="s">
        <v>25</v>
      </c>
      <c r="F139" s="35" t="s">
        <v>26</v>
      </c>
      <c r="G139" s="68">
        <v>3139.0000000000005</v>
      </c>
      <c r="H139" s="32">
        <v>88362.85</v>
      </c>
      <c r="I139" s="33">
        <v>1.3374395661907365E-2</v>
      </c>
    </row>
    <row r="140" spans="1:9" s="4" customFormat="1">
      <c r="A140" s="34" t="s">
        <v>620</v>
      </c>
      <c r="B140" s="40" t="s">
        <v>551</v>
      </c>
      <c r="C140" s="40" t="s">
        <v>550</v>
      </c>
      <c r="D140" s="35" t="s">
        <v>30</v>
      </c>
      <c r="E140" s="35" t="s">
        <v>25</v>
      </c>
      <c r="F140" s="35" t="s">
        <v>26</v>
      </c>
      <c r="G140" s="68">
        <v>857.00000000000011</v>
      </c>
      <c r="H140" s="32">
        <v>3762.23</v>
      </c>
      <c r="I140" s="33">
        <v>5.6944239113040993E-4</v>
      </c>
    </row>
    <row r="141" spans="1:9" s="4" customFormat="1">
      <c r="A141" s="34" t="s">
        <v>620</v>
      </c>
      <c r="B141" s="40" t="s">
        <v>553</v>
      </c>
      <c r="C141" s="40" t="s">
        <v>552</v>
      </c>
      <c r="D141" s="35" t="s">
        <v>30</v>
      </c>
      <c r="E141" s="35" t="s">
        <v>25</v>
      </c>
      <c r="F141" s="35" t="s">
        <v>26</v>
      </c>
      <c r="G141" s="68">
        <v>153.00000000000003</v>
      </c>
      <c r="H141" s="32">
        <v>11774.880000000001</v>
      </c>
      <c r="I141" s="33">
        <v>1.7822184774651314E-3</v>
      </c>
    </row>
    <row r="142" spans="1:9" s="4" customFormat="1">
      <c r="A142" s="34" t="s">
        <v>620</v>
      </c>
      <c r="B142" s="40" t="s">
        <v>559</v>
      </c>
      <c r="C142" s="40" t="s">
        <v>558</v>
      </c>
      <c r="D142" s="35" t="s">
        <v>30</v>
      </c>
      <c r="E142" s="35" t="s">
        <v>25</v>
      </c>
      <c r="F142" s="35" t="s">
        <v>26</v>
      </c>
      <c r="G142" s="68">
        <v>143</v>
      </c>
      <c r="H142" s="32">
        <v>10653.5</v>
      </c>
      <c r="I142" s="33">
        <v>1.6124890062297684E-3</v>
      </c>
    </row>
    <row r="143" spans="1:9" s="4" customFormat="1">
      <c r="A143" s="34" t="s">
        <v>620</v>
      </c>
      <c r="B143" s="40" t="s">
        <v>569</v>
      </c>
      <c r="C143" s="40" t="s">
        <v>568</v>
      </c>
      <c r="D143" s="35" t="s">
        <v>30</v>
      </c>
      <c r="E143" s="35" t="s">
        <v>25</v>
      </c>
      <c r="F143" s="35" t="s">
        <v>26</v>
      </c>
      <c r="G143" s="68">
        <v>136739.06188925079</v>
      </c>
      <c r="H143" s="32">
        <v>209894.45999999996</v>
      </c>
      <c r="I143" s="33">
        <v>3.1769137768670748E-2</v>
      </c>
    </row>
    <row r="144" spans="1:9" s="4" customFormat="1">
      <c r="A144" s="34" t="s">
        <v>620</v>
      </c>
      <c r="B144" s="40" t="s">
        <v>584</v>
      </c>
      <c r="C144" s="40" t="s">
        <v>583</v>
      </c>
      <c r="D144" s="35" t="s">
        <v>30</v>
      </c>
      <c r="E144" s="35" t="s">
        <v>25</v>
      </c>
      <c r="F144" s="35" t="s">
        <v>26</v>
      </c>
      <c r="G144" s="68">
        <v>446</v>
      </c>
      <c r="H144" s="32">
        <v>4379.72</v>
      </c>
      <c r="I144" s="33">
        <v>6.6290424277135605E-4</v>
      </c>
    </row>
    <row r="145" spans="1:9" s="4" customFormat="1">
      <c r="A145" s="34" t="s">
        <v>620</v>
      </c>
      <c r="B145" s="40" t="s">
        <v>586</v>
      </c>
      <c r="C145" s="40" t="s">
        <v>585</v>
      </c>
      <c r="D145" s="35" t="s">
        <v>30</v>
      </c>
      <c r="E145" s="35" t="s">
        <v>25</v>
      </c>
      <c r="F145" s="35" t="s">
        <v>26</v>
      </c>
      <c r="G145" s="68">
        <v>4151</v>
      </c>
      <c r="H145" s="32">
        <v>5562.34</v>
      </c>
      <c r="I145" s="33">
        <v>8.4190285811349232E-4</v>
      </c>
    </row>
    <row r="146" spans="1:9" s="4" customFormat="1">
      <c r="A146" s="34" t="s">
        <v>620</v>
      </c>
      <c r="B146" s="40" t="s">
        <v>588</v>
      </c>
      <c r="C146" s="40" t="s">
        <v>587</v>
      </c>
      <c r="D146" s="35" t="s">
        <v>30</v>
      </c>
      <c r="E146" s="35" t="s">
        <v>25</v>
      </c>
      <c r="F146" s="35" t="s">
        <v>26</v>
      </c>
      <c r="G146" s="68">
        <v>4151.9999999999991</v>
      </c>
      <c r="H146" s="32">
        <v>20.759999999999998</v>
      </c>
      <c r="I146" s="33">
        <v>3.1421853634326739E-6</v>
      </c>
    </row>
    <row r="147" spans="1:9" s="4" customFormat="1">
      <c r="A147" s="34" t="s">
        <v>620</v>
      </c>
      <c r="B147" s="40" t="s">
        <v>592</v>
      </c>
      <c r="C147" s="40" t="s">
        <v>591</v>
      </c>
      <c r="D147" s="35" t="s">
        <v>30</v>
      </c>
      <c r="E147" s="35" t="s">
        <v>25</v>
      </c>
      <c r="F147" s="35" t="s">
        <v>26</v>
      </c>
      <c r="G147" s="68">
        <v>800</v>
      </c>
      <c r="H147" s="32">
        <v>608</v>
      </c>
      <c r="I147" s="33">
        <v>9.2025467291284485E-5</v>
      </c>
    </row>
    <row r="148" spans="1:9" s="4" customFormat="1">
      <c r="A148" s="34" t="s">
        <v>620</v>
      </c>
      <c r="B148" s="40" t="s">
        <v>596</v>
      </c>
      <c r="C148" s="40" t="s">
        <v>595</v>
      </c>
      <c r="D148" s="35" t="s">
        <v>30</v>
      </c>
      <c r="E148" s="35" t="s">
        <v>25</v>
      </c>
      <c r="F148" s="35" t="s">
        <v>26</v>
      </c>
      <c r="G148" s="68">
        <v>553</v>
      </c>
      <c r="H148" s="32">
        <v>4186.21</v>
      </c>
      <c r="I148" s="33">
        <v>6.3361501879843419E-4</v>
      </c>
    </row>
    <row r="149" spans="1:9" s="4" customFormat="1">
      <c r="A149" s="34" t="s">
        <v>620</v>
      </c>
      <c r="B149" s="40" t="s">
        <v>606</v>
      </c>
      <c r="C149" s="40" t="s">
        <v>605</v>
      </c>
      <c r="D149" s="35" t="s">
        <v>30</v>
      </c>
      <c r="E149" s="35" t="s">
        <v>25</v>
      </c>
      <c r="F149" s="35" t="s">
        <v>26</v>
      </c>
      <c r="G149" s="68">
        <v>8765</v>
      </c>
      <c r="H149" s="32">
        <v>25067.9</v>
      </c>
      <c r="I149" s="33">
        <v>3.7942190978802475E-3</v>
      </c>
    </row>
    <row r="150" spans="1:9" s="4" customFormat="1">
      <c r="A150" s="34" t="s">
        <v>620</v>
      </c>
      <c r="B150" s="40" t="s">
        <v>608</v>
      </c>
      <c r="C150" s="40" t="s">
        <v>607</v>
      </c>
      <c r="D150" s="35" t="s">
        <v>30</v>
      </c>
      <c r="E150" s="35" t="s">
        <v>25</v>
      </c>
      <c r="F150" s="35" t="s">
        <v>26</v>
      </c>
      <c r="G150" s="68">
        <v>5915.0000000000018</v>
      </c>
      <c r="H150" s="32">
        <v>21471.450000000004</v>
      </c>
      <c r="I150" s="33">
        <v>3.2498687823543596E-3</v>
      </c>
    </row>
    <row r="151" spans="1:9" s="4" customFormat="1">
      <c r="A151" s="34" t="s">
        <v>620</v>
      </c>
      <c r="B151" s="40" t="s">
        <v>615</v>
      </c>
      <c r="C151" s="40" t="s">
        <v>614</v>
      </c>
      <c r="D151" s="35" t="s">
        <v>30</v>
      </c>
      <c r="E151" s="35" t="s">
        <v>25</v>
      </c>
      <c r="F151" s="35" t="s">
        <v>26</v>
      </c>
      <c r="G151" s="68">
        <v>101.99999999999999</v>
      </c>
      <c r="H151" s="32">
        <v>1051.6199999999999</v>
      </c>
      <c r="I151" s="33">
        <v>1.5917075972509963E-4</v>
      </c>
    </row>
    <row r="152" spans="1:9" s="4" customFormat="1">
      <c r="A152" s="34" t="s">
        <v>620</v>
      </c>
      <c r="B152" s="40" t="s">
        <v>96</v>
      </c>
      <c r="C152" s="40" t="s">
        <v>95</v>
      </c>
      <c r="D152" s="35" t="s">
        <v>30</v>
      </c>
      <c r="E152" s="35" t="s">
        <v>25</v>
      </c>
      <c r="F152" s="35" t="s">
        <v>26</v>
      </c>
      <c r="G152" s="68">
        <v>908.03003003002993</v>
      </c>
      <c r="H152" s="32">
        <v>1511.87</v>
      </c>
      <c r="I152" s="33">
        <v>2.2883313031854318E-4</v>
      </c>
    </row>
    <row r="153" spans="1:9" s="4" customFormat="1">
      <c r="A153" s="34" t="s">
        <v>620</v>
      </c>
      <c r="B153" s="40" t="s">
        <v>198</v>
      </c>
      <c r="C153" s="40" t="s">
        <v>197</v>
      </c>
      <c r="D153" s="35" t="s">
        <v>30</v>
      </c>
      <c r="E153" s="35" t="s">
        <v>25</v>
      </c>
      <c r="F153" s="35" t="s">
        <v>26</v>
      </c>
      <c r="G153" s="68">
        <v>92</v>
      </c>
      <c r="H153" s="32">
        <v>2656.96</v>
      </c>
      <c r="I153" s="33">
        <v>4.0215129206291319E-4</v>
      </c>
    </row>
    <row r="154" spans="1:9" s="4" customFormat="1">
      <c r="A154" s="34" t="s">
        <v>620</v>
      </c>
      <c r="B154" s="40" t="s">
        <v>474</v>
      </c>
      <c r="C154" s="40" t="s">
        <v>473</v>
      </c>
      <c r="D154" s="35" t="s">
        <v>30</v>
      </c>
      <c r="E154" s="35" t="s">
        <v>25</v>
      </c>
      <c r="F154" s="35" t="s">
        <v>26</v>
      </c>
      <c r="G154" s="68">
        <v>80.999935664425649</v>
      </c>
      <c r="H154" s="32">
        <v>5036.09</v>
      </c>
      <c r="I154" s="33">
        <v>7.622508808732975E-4</v>
      </c>
    </row>
    <row r="155" spans="1:9" s="4" customFormat="1">
      <c r="A155" s="34" t="s">
        <v>620</v>
      </c>
      <c r="B155" s="40" t="s">
        <v>512</v>
      </c>
      <c r="C155" s="40" t="s">
        <v>511</v>
      </c>
      <c r="D155" s="35" t="s">
        <v>30</v>
      </c>
      <c r="E155" s="35" t="s">
        <v>25</v>
      </c>
      <c r="F155" s="35" t="s">
        <v>26</v>
      </c>
      <c r="G155" s="68">
        <v>422</v>
      </c>
      <c r="H155" s="32">
        <v>2194.4</v>
      </c>
      <c r="I155" s="33">
        <v>3.3213928523683335E-4</v>
      </c>
    </row>
    <row r="156" spans="1:9" s="4" customFormat="1">
      <c r="A156" s="34" t="s">
        <v>620</v>
      </c>
      <c r="B156" s="40" t="s">
        <v>527</v>
      </c>
      <c r="C156" s="40" t="s">
        <v>609</v>
      </c>
      <c r="D156" s="35" t="s">
        <v>30</v>
      </c>
      <c r="E156" s="35" t="s">
        <v>25</v>
      </c>
      <c r="F156" s="35" t="s">
        <v>26</v>
      </c>
      <c r="G156" s="68">
        <v>668.00000000000011</v>
      </c>
      <c r="H156" s="32">
        <v>4909.8</v>
      </c>
      <c r="I156" s="33">
        <v>7.4313591991241536E-4</v>
      </c>
    </row>
    <row r="157" spans="1:9" s="4" customFormat="1">
      <c r="A157" s="34" t="s">
        <v>620</v>
      </c>
      <c r="B157" s="40" t="s">
        <v>617</v>
      </c>
      <c r="C157" s="40" t="s">
        <v>616</v>
      </c>
      <c r="D157" s="35" t="s">
        <v>30</v>
      </c>
      <c r="E157" s="35" t="s">
        <v>25</v>
      </c>
      <c r="F157" s="35" t="s">
        <v>26</v>
      </c>
      <c r="G157" s="68">
        <v>13025</v>
      </c>
      <c r="H157" s="32">
        <v>2474.75</v>
      </c>
      <c r="I157" s="33">
        <v>3.7457240983405639E-4</v>
      </c>
    </row>
    <row r="158" spans="1:9" s="4" customFormat="1">
      <c r="A158" s="34" t="s">
        <v>620</v>
      </c>
      <c r="B158" s="40" t="s">
        <v>619</v>
      </c>
      <c r="C158" s="40" t="s">
        <v>618</v>
      </c>
      <c r="D158" s="35" t="s">
        <v>30</v>
      </c>
      <c r="E158" s="35" t="s">
        <v>25</v>
      </c>
      <c r="F158" s="35" t="s">
        <v>26</v>
      </c>
      <c r="G158" s="68">
        <v>49000</v>
      </c>
      <c r="H158" s="32">
        <v>7350</v>
      </c>
      <c r="I158" s="33">
        <v>1.112478922024574E-3</v>
      </c>
    </row>
    <row r="159" spans="1:9" s="4" customFormat="1">
      <c r="A159" s="34" t="s">
        <v>620</v>
      </c>
      <c r="B159" s="40" t="s">
        <v>692</v>
      </c>
      <c r="C159" s="40" t="s">
        <v>696</v>
      </c>
      <c r="D159" s="35" t="s">
        <v>30</v>
      </c>
      <c r="E159" s="35" t="s">
        <v>25</v>
      </c>
      <c r="F159" s="35" t="s">
        <v>26</v>
      </c>
      <c r="G159" s="68">
        <v>1434</v>
      </c>
      <c r="H159" s="32">
        <v>45658.559999999998</v>
      </c>
      <c r="I159" s="33">
        <v>6.9107735523801801E-3</v>
      </c>
    </row>
    <row r="160" spans="1:9" s="4" customFormat="1">
      <c r="A160" s="34" t="s">
        <v>620</v>
      </c>
      <c r="B160" s="40" t="s">
        <v>693</v>
      </c>
      <c r="C160" s="40" t="s">
        <v>697</v>
      </c>
      <c r="D160" s="35" t="s">
        <v>30</v>
      </c>
      <c r="E160" s="35" t="s">
        <v>25</v>
      </c>
      <c r="F160" s="35" t="s">
        <v>26</v>
      </c>
      <c r="G160" s="68">
        <v>4729</v>
      </c>
      <c r="H160" s="32">
        <v>9552.58</v>
      </c>
      <c r="I160" s="33">
        <v>1.4458563130548985E-3</v>
      </c>
    </row>
    <row r="161" spans="1:9" s="4" customFormat="1">
      <c r="A161" s="34" t="s">
        <v>620</v>
      </c>
      <c r="B161" s="40"/>
      <c r="C161" s="40" t="s">
        <v>28</v>
      </c>
      <c r="D161" s="35" t="s">
        <v>30</v>
      </c>
      <c r="E161" s="35" t="s">
        <v>25</v>
      </c>
      <c r="F161" s="35" t="s">
        <v>26</v>
      </c>
      <c r="G161" s="68"/>
      <c r="H161" s="32">
        <v>0</v>
      </c>
      <c r="I161" s="33">
        <v>0</v>
      </c>
    </row>
    <row r="162" spans="1:9" s="4" customFormat="1">
      <c r="A162" s="34" t="s">
        <v>620</v>
      </c>
      <c r="B162" s="40"/>
      <c r="C162" s="40" t="s">
        <v>28</v>
      </c>
      <c r="D162" s="35" t="s">
        <v>30</v>
      </c>
      <c r="E162" s="35" t="s">
        <v>25</v>
      </c>
      <c r="F162" s="35" t="s">
        <v>26</v>
      </c>
      <c r="G162" s="68"/>
      <c r="H162" s="32">
        <v>0</v>
      </c>
      <c r="I162" s="33">
        <v>0</v>
      </c>
    </row>
    <row r="163" spans="1:9" s="4" customFormat="1">
      <c r="A163" s="38"/>
      <c r="B163" s="38"/>
      <c r="C163" s="38"/>
      <c r="D163" s="39"/>
      <c r="E163" s="39"/>
      <c r="F163" s="39"/>
      <c r="G163" s="39"/>
      <c r="H163" s="20"/>
      <c r="I163" s="19">
        <v>0</v>
      </c>
    </row>
    <row r="164" spans="1:9" s="4" customFormat="1" ht="13.5" thickBot="1">
      <c r="A164" s="22" t="s">
        <v>700</v>
      </c>
      <c r="B164" s="22"/>
      <c r="C164" s="22"/>
      <c r="D164" s="23"/>
      <c r="E164" s="23"/>
      <c r="F164" s="23"/>
      <c r="G164" s="46">
        <v>862052.2009749423</v>
      </c>
      <c r="H164" s="23">
        <v>6606866.75</v>
      </c>
      <c r="I164" s="24">
        <v>1</v>
      </c>
    </row>
    <row r="165" spans="1:9" s="4" customFormat="1" ht="13.5" thickTop="1">
      <c r="A165" s="5"/>
      <c r="B165" s="5"/>
      <c r="C165" s="5"/>
      <c r="D165" s="5"/>
      <c r="E165" s="5"/>
      <c r="F165" s="5"/>
      <c r="G165" s="5"/>
      <c r="H165" s="5"/>
      <c r="I165" s="5"/>
    </row>
    <row r="166" spans="1:9" s="4" customFormat="1">
      <c r="A166" s="10" t="s">
        <v>6</v>
      </c>
      <c r="B166" s="10"/>
      <c r="C166" s="10"/>
      <c r="D166" s="14" t="s">
        <v>32</v>
      </c>
      <c r="E166" s="5"/>
      <c r="F166" s="5"/>
      <c r="G166" s="5"/>
      <c r="H166" s="5"/>
      <c r="I166" s="5"/>
    </row>
    <row r="167" spans="1:9" s="4" customFormat="1" ht="13.5" thickBot="1">
      <c r="A167" s="10" t="s">
        <v>17</v>
      </c>
      <c r="B167" s="10"/>
      <c r="C167" s="10"/>
      <c r="D167" s="25" t="s">
        <v>9</v>
      </c>
      <c r="E167" s="5"/>
      <c r="F167" s="5"/>
      <c r="G167" s="5"/>
      <c r="H167" s="5"/>
    </row>
    <row r="168" spans="1:9" s="4" customFormat="1" ht="39" thickBot="1">
      <c r="A168" s="26" t="s">
        <v>18</v>
      </c>
      <c r="B168" s="49" t="s">
        <v>19</v>
      </c>
      <c r="C168" s="27" t="s">
        <v>20</v>
      </c>
      <c r="D168" s="26" t="s">
        <v>31</v>
      </c>
      <c r="E168" s="26" t="s">
        <v>21</v>
      </c>
      <c r="F168" s="28" t="s">
        <v>22</v>
      </c>
      <c r="G168" s="28" t="s">
        <v>35</v>
      </c>
      <c r="H168" s="26" t="s">
        <v>12</v>
      </c>
      <c r="I168" s="29" t="s">
        <v>13</v>
      </c>
    </row>
    <row r="169" spans="1:9" s="4" customFormat="1">
      <c r="A169" s="30"/>
      <c r="B169" s="48"/>
      <c r="C169" s="48" t="s">
        <v>28</v>
      </c>
      <c r="D169" s="31" t="s">
        <v>32</v>
      </c>
      <c r="E169" s="31" t="s">
        <v>25</v>
      </c>
      <c r="F169" s="31" t="s">
        <v>26</v>
      </c>
      <c r="G169" s="31"/>
      <c r="H169" s="32">
        <v>0</v>
      </c>
      <c r="I169" s="18">
        <v>0</v>
      </c>
    </row>
    <row r="170" spans="1:9" s="4" customFormat="1">
      <c r="A170" s="34"/>
      <c r="B170" s="34"/>
      <c r="C170" s="34" t="s">
        <v>28</v>
      </c>
      <c r="D170" s="35" t="s">
        <v>32</v>
      </c>
      <c r="E170" s="35" t="s">
        <v>25</v>
      </c>
      <c r="F170" s="35" t="s">
        <v>26</v>
      </c>
      <c r="G170" s="35"/>
      <c r="H170" s="32">
        <v>0</v>
      </c>
      <c r="I170" s="33">
        <v>0</v>
      </c>
    </row>
    <row r="171" spans="1:9" s="4" customFormat="1">
      <c r="A171" s="34"/>
      <c r="B171" s="34"/>
      <c r="C171" s="34" t="s">
        <v>28</v>
      </c>
      <c r="D171" s="35" t="s">
        <v>32</v>
      </c>
      <c r="E171" s="35" t="s">
        <v>25</v>
      </c>
      <c r="F171" s="35" t="s">
        <v>26</v>
      </c>
      <c r="G171" s="35"/>
      <c r="H171" s="32">
        <v>0</v>
      </c>
      <c r="I171" s="33">
        <v>0</v>
      </c>
    </row>
    <row r="172" spans="1:9" s="4" customFormat="1">
      <c r="A172" s="34"/>
      <c r="B172" s="34"/>
      <c r="C172" s="34" t="s">
        <v>28</v>
      </c>
      <c r="D172" s="35" t="s">
        <v>32</v>
      </c>
      <c r="E172" s="35" t="s">
        <v>25</v>
      </c>
      <c r="F172" s="35" t="s">
        <v>26</v>
      </c>
      <c r="G172" s="35"/>
      <c r="H172" s="32">
        <v>0</v>
      </c>
      <c r="I172" s="33">
        <v>0</v>
      </c>
    </row>
    <row r="173" spans="1:9" s="4" customFormat="1">
      <c r="A173" s="34"/>
      <c r="B173" s="34"/>
      <c r="C173" s="34" t="s">
        <v>28</v>
      </c>
      <c r="D173" s="35" t="s">
        <v>32</v>
      </c>
      <c r="E173" s="35" t="s">
        <v>25</v>
      </c>
      <c r="F173" s="35" t="s">
        <v>29</v>
      </c>
      <c r="G173" s="35"/>
      <c r="H173" s="32">
        <v>0</v>
      </c>
      <c r="I173" s="33">
        <v>0</v>
      </c>
    </row>
    <row r="174" spans="1:9" s="4" customFormat="1">
      <c r="A174" s="38"/>
      <c r="B174" s="38"/>
      <c r="C174" s="38"/>
      <c r="D174" s="39"/>
      <c r="E174" s="39"/>
      <c r="F174" s="39"/>
      <c r="G174" s="39"/>
      <c r="H174" s="20"/>
      <c r="I174" s="21">
        <v>0</v>
      </c>
    </row>
    <row r="175" spans="1:9" s="4" customFormat="1" ht="13.5" thickBot="1">
      <c r="A175" s="22" t="s">
        <v>701</v>
      </c>
      <c r="B175" s="22"/>
      <c r="C175" s="22"/>
      <c r="D175" s="23"/>
      <c r="E175" s="23"/>
      <c r="F175" s="23"/>
      <c r="G175" s="46">
        <v>0</v>
      </c>
      <c r="H175" s="23">
        <v>0</v>
      </c>
      <c r="I175" s="24">
        <v>0</v>
      </c>
    </row>
    <row r="176" spans="1:9" s="4" customFormat="1" ht="13.5" thickTop="1">
      <c r="A176" s="5"/>
      <c r="B176" s="5"/>
      <c r="C176" s="5"/>
      <c r="D176" s="5"/>
      <c r="E176" s="5"/>
      <c r="F176" s="5"/>
      <c r="G176" s="5"/>
      <c r="H176" s="5"/>
      <c r="I176" s="5"/>
    </row>
    <row r="177" spans="1:9" s="4" customFormat="1">
      <c r="A177" s="10" t="s">
        <v>6</v>
      </c>
      <c r="B177" s="10"/>
      <c r="C177" s="10"/>
      <c r="D177" s="14" t="s">
        <v>33</v>
      </c>
      <c r="E177" s="5"/>
      <c r="F177" s="5"/>
      <c r="G177" s="5"/>
      <c r="H177" s="5"/>
      <c r="I177" s="5"/>
    </row>
    <row r="178" spans="1:9" s="4" customFormat="1" ht="13.5" thickBot="1">
      <c r="A178" s="10" t="s">
        <v>17</v>
      </c>
      <c r="B178" s="10"/>
      <c r="C178" s="10"/>
      <c r="D178" s="25" t="s">
        <v>9</v>
      </c>
      <c r="E178" s="5"/>
      <c r="F178" s="5"/>
      <c r="G178" s="5"/>
      <c r="H178" s="5"/>
    </row>
    <row r="179" spans="1:9" s="4" customFormat="1" ht="39" thickBot="1">
      <c r="A179" s="26" t="s">
        <v>18</v>
      </c>
      <c r="B179" s="49" t="s">
        <v>19</v>
      </c>
      <c r="C179" s="27" t="s">
        <v>20</v>
      </c>
      <c r="D179" s="26" t="s">
        <v>31</v>
      </c>
      <c r="E179" s="26" t="s">
        <v>21</v>
      </c>
      <c r="F179" s="28" t="s">
        <v>22</v>
      </c>
      <c r="G179" s="28" t="s">
        <v>35</v>
      </c>
      <c r="H179" s="26" t="s">
        <v>12</v>
      </c>
      <c r="I179" s="29" t="s">
        <v>13</v>
      </c>
    </row>
    <row r="180" spans="1:9" s="4" customFormat="1">
      <c r="A180" s="30"/>
      <c r="B180" s="48"/>
      <c r="C180" s="48" t="s">
        <v>28</v>
      </c>
      <c r="D180" s="31" t="s">
        <v>33</v>
      </c>
      <c r="E180" s="31" t="s">
        <v>25</v>
      </c>
      <c r="F180" s="31" t="s">
        <v>26</v>
      </c>
      <c r="G180" s="31"/>
      <c r="H180" s="17">
        <v>0</v>
      </c>
      <c r="I180" s="18">
        <v>0</v>
      </c>
    </row>
    <row r="181" spans="1:9">
      <c r="A181" s="34"/>
      <c r="B181" s="34"/>
      <c r="C181" s="34" t="s">
        <v>28</v>
      </c>
      <c r="D181" s="35" t="s">
        <v>33</v>
      </c>
      <c r="E181" s="35" t="s">
        <v>27</v>
      </c>
      <c r="F181" s="35" t="s">
        <v>26</v>
      </c>
      <c r="G181" s="35"/>
      <c r="H181" s="32">
        <v>0</v>
      </c>
      <c r="I181" s="33">
        <v>0</v>
      </c>
    </row>
    <row r="182" spans="1:9">
      <c r="A182" s="34"/>
      <c r="B182" s="40"/>
      <c r="C182" s="40" t="s">
        <v>28</v>
      </c>
      <c r="D182" s="35" t="s">
        <v>33</v>
      </c>
      <c r="E182" s="35" t="s">
        <v>25</v>
      </c>
      <c r="F182" s="35" t="s">
        <v>26</v>
      </c>
      <c r="G182" s="37"/>
      <c r="H182" s="36">
        <v>0</v>
      </c>
      <c r="I182" s="33">
        <v>0</v>
      </c>
    </row>
    <row r="183" spans="1:9">
      <c r="A183" s="34"/>
      <c r="B183" s="40"/>
      <c r="C183" s="40" t="s">
        <v>28</v>
      </c>
      <c r="D183" s="37" t="s">
        <v>33</v>
      </c>
      <c r="E183" s="35" t="s">
        <v>27</v>
      </c>
      <c r="F183" s="35" t="s">
        <v>26</v>
      </c>
      <c r="G183" s="37"/>
      <c r="H183" s="36">
        <v>0</v>
      </c>
      <c r="I183" s="33">
        <v>0</v>
      </c>
    </row>
    <row r="184" spans="1:9">
      <c r="A184" s="34"/>
      <c r="B184" s="40"/>
      <c r="C184" s="40" t="s">
        <v>28</v>
      </c>
      <c r="D184" s="35" t="s">
        <v>33</v>
      </c>
      <c r="E184" s="35" t="s">
        <v>25</v>
      </c>
      <c r="F184" s="35" t="s">
        <v>26</v>
      </c>
      <c r="G184" s="37"/>
      <c r="H184" s="36">
        <v>0</v>
      </c>
      <c r="I184" s="33">
        <v>0</v>
      </c>
    </row>
    <row r="185" spans="1:9">
      <c r="A185" s="34"/>
      <c r="B185" s="40"/>
      <c r="C185" s="40" t="s">
        <v>28</v>
      </c>
      <c r="D185" s="37" t="s">
        <v>33</v>
      </c>
      <c r="E185" s="35" t="s">
        <v>27</v>
      </c>
      <c r="F185" s="35" t="s">
        <v>26</v>
      </c>
      <c r="G185" s="37"/>
      <c r="H185" s="36">
        <v>0</v>
      </c>
      <c r="I185" s="33">
        <v>0</v>
      </c>
    </row>
    <row r="186" spans="1:9">
      <c r="A186" s="34"/>
      <c r="B186" s="40"/>
      <c r="C186" s="40" t="s">
        <v>28</v>
      </c>
      <c r="D186" s="35" t="s">
        <v>33</v>
      </c>
      <c r="E186" s="35" t="s">
        <v>25</v>
      </c>
      <c r="F186" s="35" t="s">
        <v>26</v>
      </c>
      <c r="G186" s="37"/>
      <c r="H186" s="36">
        <v>0</v>
      </c>
      <c r="I186" s="33">
        <v>0</v>
      </c>
    </row>
    <row r="187" spans="1:9">
      <c r="A187" s="34"/>
      <c r="B187" s="40"/>
      <c r="C187" s="40" t="s">
        <v>28</v>
      </c>
      <c r="D187" s="37" t="s">
        <v>33</v>
      </c>
      <c r="E187" s="35" t="s">
        <v>27</v>
      </c>
      <c r="F187" s="35" t="s">
        <v>26</v>
      </c>
      <c r="G187" s="37"/>
      <c r="H187" s="36">
        <v>0</v>
      </c>
      <c r="I187" s="33">
        <v>0</v>
      </c>
    </row>
    <row r="188" spans="1:9">
      <c r="A188" s="38"/>
      <c r="B188" s="38"/>
      <c r="C188" s="38"/>
      <c r="D188" s="39"/>
      <c r="E188" s="39"/>
      <c r="F188" s="35"/>
      <c r="G188" s="37"/>
      <c r="H188" s="20"/>
      <c r="I188" s="21">
        <v>0</v>
      </c>
    </row>
    <row r="189" spans="1:9" ht="13.5" thickBot="1">
      <c r="A189" s="22" t="s">
        <v>702</v>
      </c>
      <c r="B189" s="22"/>
      <c r="C189" s="22"/>
      <c r="D189" s="23"/>
      <c r="E189" s="23"/>
      <c r="F189" s="23"/>
      <c r="G189" s="46">
        <v>0</v>
      </c>
      <c r="H189" s="23">
        <v>0</v>
      </c>
      <c r="I189" s="24">
        <v>0</v>
      </c>
    </row>
    <row r="190" spans="1:9" ht="14.25" thickTop="1" thickBot="1"/>
    <row r="191" spans="1:9" s="4" customFormat="1" ht="14.25" thickTop="1" thickBot="1">
      <c r="A191" s="41" t="s">
        <v>34</v>
      </c>
      <c r="B191" s="41"/>
      <c r="C191" s="41"/>
      <c r="D191" s="42"/>
      <c r="E191" s="42"/>
      <c r="F191" s="42"/>
      <c r="G191" s="47">
        <v>862052.2009749423</v>
      </c>
      <c r="H191" s="42">
        <v>6606866.75</v>
      </c>
      <c r="I191" s="43">
        <v>1</v>
      </c>
    </row>
    <row r="192" spans="1:9" ht="13.5" thickTop="1"/>
  </sheetData>
  <mergeCells count="11">
    <mergeCell ref="D8:E8"/>
    <mergeCell ref="F8:G8"/>
    <mergeCell ref="D9:E9"/>
    <mergeCell ref="F9:G9"/>
    <mergeCell ref="H1:I1"/>
    <mergeCell ref="D5:E5"/>
    <mergeCell ref="F5:G5"/>
    <mergeCell ref="D6:E6"/>
    <mergeCell ref="F6:G6"/>
    <mergeCell ref="D7:E7"/>
    <mergeCell ref="F7:G7"/>
  </mergeCells>
  <conditionalFormatting sqref="G21 G164 G175 G189 G191 H174:H183 H163:H170 H143:H145 H1:H30 H188:H1048576">
    <cfRule type="cellIs" dxfId="16" priority="11" operator="lessThan">
      <formula>0</formula>
    </cfRule>
  </conditionalFormatting>
  <conditionalFormatting sqref="H186:H187">
    <cfRule type="cellIs" dxfId="15" priority="10" operator="lessThan">
      <formula>0</formula>
    </cfRule>
  </conditionalFormatting>
  <conditionalFormatting sqref="H184:H185">
    <cfRule type="cellIs" dxfId="14" priority="9" operator="lessThan">
      <formula>0</formula>
    </cfRule>
  </conditionalFormatting>
  <conditionalFormatting sqref="H171:H173">
    <cfRule type="cellIs" dxfId="13" priority="8" operator="lessThan">
      <formula>0</formula>
    </cfRule>
  </conditionalFormatting>
  <conditionalFormatting sqref="H162">
    <cfRule type="cellIs" dxfId="12" priority="7" operator="lessThan">
      <formula>0</formula>
    </cfRule>
  </conditionalFormatting>
  <conditionalFormatting sqref="H61:H70">
    <cfRule type="cellIs" dxfId="11" priority="6" operator="lessThan">
      <formula>0</formula>
    </cfRule>
  </conditionalFormatting>
  <conditionalFormatting sqref="H71">
    <cfRule type="cellIs" dxfId="10" priority="5" operator="lessThan">
      <formula>0</formula>
    </cfRule>
  </conditionalFormatting>
  <conditionalFormatting sqref="H72:H109">
    <cfRule type="cellIs" dxfId="9" priority="4" operator="lessThan">
      <formula>0</formula>
    </cfRule>
  </conditionalFormatting>
  <conditionalFormatting sqref="H31:H60">
    <cfRule type="cellIs" dxfId="8" priority="3" operator="lessThan">
      <formula>0</formula>
    </cfRule>
  </conditionalFormatting>
  <conditionalFormatting sqref="H110:H142">
    <cfRule type="cellIs" dxfId="7" priority="2" operator="lessThan">
      <formula>0</formula>
    </cfRule>
  </conditionalFormatting>
  <conditionalFormatting sqref="H146:H161">
    <cfRule type="cellIs" dxfId="6"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6"/>
  <sheetViews>
    <sheetView topLeftCell="B60" workbookViewId="0">
      <selection activeCell="B66" sqref="A66:XFD71"/>
    </sheetView>
  </sheetViews>
  <sheetFormatPr defaultColWidth="9.140625" defaultRowHeight="12.75"/>
  <cols>
    <col min="1" max="1" width="43.5703125" style="5" bestFit="1" customWidth="1"/>
    <col min="2" max="2" width="50.85546875" style="5" bestFit="1" customWidth="1"/>
    <col min="3" max="3" width="15.5703125" style="5" customWidth="1"/>
    <col min="4" max="4" width="16" style="5" customWidth="1"/>
    <col min="5" max="5" width="21.7109375" style="5" customWidth="1"/>
    <col min="6" max="7" width="16" style="5" customWidth="1"/>
    <col min="8" max="8" width="14.140625" style="5" bestFit="1" customWidth="1"/>
    <col min="9" max="9" width="12.28515625" style="5" bestFit="1" customWidth="1"/>
    <col min="10" max="16384" width="9.140625" style="5"/>
  </cols>
  <sheetData>
    <row r="1" spans="1:9" ht="14.25" customHeight="1" thickBot="1">
      <c r="A1" s="6" t="s">
        <v>4</v>
      </c>
      <c r="B1" s="7" t="s">
        <v>689</v>
      </c>
      <c r="C1" s="8"/>
      <c r="D1" s="8"/>
      <c r="E1" s="9"/>
      <c r="F1" s="9"/>
      <c r="G1" s="9"/>
      <c r="H1" s="80" t="s">
        <v>5</v>
      </c>
      <c r="I1" s="80"/>
    </row>
    <row r="2" spans="1:9" ht="14.25" customHeight="1" thickTop="1">
      <c r="A2" s="10"/>
      <c r="B2" s="11"/>
      <c r="C2" s="12"/>
      <c r="D2" s="12"/>
      <c r="E2" s="11"/>
      <c r="F2" s="11"/>
      <c r="G2" s="11"/>
      <c r="H2" s="13"/>
      <c r="I2" s="13"/>
    </row>
    <row r="3" spans="1:9">
      <c r="A3" s="10" t="s">
        <v>6</v>
      </c>
      <c r="B3" s="10"/>
      <c r="C3" s="10"/>
      <c r="D3" s="14" t="s">
        <v>7</v>
      </c>
      <c r="E3" s="14"/>
      <c r="F3" s="14"/>
      <c r="G3" s="14"/>
    </row>
    <row r="4" spans="1:9" ht="13.5" thickBot="1">
      <c r="A4" s="10" t="s">
        <v>8</v>
      </c>
      <c r="B4" s="10"/>
      <c r="C4" s="10"/>
      <c r="D4" s="14" t="s">
        <v>9</v>
      </c>
      <c r="E4" s="14"/>
      <c r="I4" s="4"/>
    </row>
    <row r="5" spans="1:9" ht="39" thickBot="1">
      <c r="A5" s="26" t="s">
        <v>18</v>
      </c>
      <c r="B5" s="49" t="s">
        <v>19</v>
      </c>
      <c r="C5" s="27" t="s">
        <v>20</v>
      </c>
      <c r="D5" s="81" t="s">
        <v>10</v>
      </c>
      <c r="E5" s="82"/>
      <c r="F5" s="81" t="s">
        <v>11</v>
      </c>
      <c r="G5" s="82"/>
      <c r="H5" s="15" t="s">
        <v>12</v>
      </c>
      <c r="I5" s="16" t="s">
        <v>13</v>
      </c>
    </row>
    <row r="6" spans="1:9" ht="15" customHeight="1">
      <c r="A6" s="50" t="s">
        <v>14</v>
      </c>
      <c r="B6" s="51"/>
      <c r="C6" s="52"/>
      <c r="D6" s="83" t="s">
        <v>7</v>
      </c>
      <c r="E6" s="84"/>
      <c r="F6" s="83" t="s">
        <v>15</v>
      </c>
      <c r="G6" s="84"/>
      <c r="H6" s="56">
        <v>0</v>
      </c>
      <c r="I6" s="18">
        <v>0</v>
      </c>
    </row>
    <row r="7" spans="1:9" ht="15" customHeight="1">
      <c r="A7" s="53" t="s">
        <v>694</v>
      </c>
      <c r="B7" s="54" t="s">
        <v>302</v>
      </c>
      <c r="C7" s="55" t="s">
        <v>301</v>
      </c>
      <c r="D7" s="73" t="s">
        <v>7</v>
      </c>
      <c r="E7" s="74"/>
      <c r="F7" s="73" t="s">
        <v>15</v>
      </c>
      <c r="G7" s="74"/>
      <c r="H7" s="57">
        <v>7734.6830000000009</v>
      </c>
      <c r="I7" s="33">
        <v>1.6766675076721794E-2</v>
      </c>
    </row>
    <row r="8" spans="1:9" ht="15" customHeight="1">
      <c r="A8" s="53" t="s">
        <v>694</v>
      </c>
      <c r="B8" s="59" t="s">
        <v>582</v>
      </c>
      <c r="C8" s="55" t="s">
        <v>74</v>
      </c>
      <c r="D8" s="73" t="s">
        <v>7</v>
      </c>
      <c r="E8" s="74"/>
      <c r="F8" s="73" t="s">
        <v>15</v>
      </c>
      <c r="G8" s="74"/>
      <c r="H8" s="57">
        <v>6838.9807999999994</v>
      </c>
      <c r="I8" s="61">
        <v>1.4825037940086085E-2</v>
      </c>
    </row>
    <row r="9" spans="1:9" ht="15" customHeight="1">
      <c r="A9" s="53" t="s">
        <v>694</v>
      </c>
      <c r="B9" s="59" t="s">
        <v>691</v>
      </c>
      <c r="C9" s="55" t="s">
        <v>695</v>
      </c>
      <c r="D9" s="73" t="s">
        <v>7</v>
      </c>
      <c r="E9" s="74"/>
      <c r="F9" s="73" t="s">
        <v>15</v>
      </c>
      <c r="G9" s="74"/>
      <c r="H9" s="57">
        <v>840.34</v>
      </c>
      <c r="I9" s="61">
        <v>1.8216270445695565E-3</v>
      </c>
    </row>
    <row r="10" spans="1:9" ht="15" customHeight="1">
      <c r="A10" s="53" t="s">
        <v>694</v>
      </c>
      <c r="B10" s="59"/>
      <c r="C10" s="55" t="s">
        <v>28</v>
      </c>
      <c r="D10" s="73" t="s">
        <v>7</v>
      </c>
      <c r="E10" s="74"/>
      <c r="F10" s="73" t="s">
        <v>15</v>
      </c>
      <c r="G10" s="74"/>
      <c r="H10" s="57">
        <v>0</v>
      </c>
      <c r="I10" s="61">
        <v>0</v>
      </c>
    </row>
    <row r="11" spans="1:9" ht="15" customHeight="1">
      <c r="A11" s="53" t="s">
        <v>694</v>
      </c>
      <c r="B11" s="59"/>
      <c r="C11" s="55" t="s">
        <v>28</v>
      </c>
      <c r="D11" s="73" t="s">
        <v>7</v>
      </c>
      <c r="E11" s="74"/>
      <c r="F11" s="73" t="s">
        <v>15</v>
      </c>
      <c r="G11" s="74"/>
      <c r="H11" s="57">
        <v>0</v>
      </c>
      <c r="I11" s="61">
        <v>0</v>
      </c>
    </row>
    <row r="12" spans="1:9" ht="15" customHeight="1">
      <c r="A12" s="63"/>
      <c r="B12" s="64"/>
      <c r="C12" s="55" t="s">
        <v>28</v>
      </c>
      <c r="D12" s="73" t="s">
        <v>7</v>
      </c>
      <c r="E12" s="74"/>
      <c r="F12" s="73" t="s">
        <v>15</v>
      </c>
      <c r="G12" s="74"/>
      <c r="H12" s="57">
        <v>0</v>
      </c>
      <c r="I12" s="61">
        <v>0</v>
      </c>
    </row>
    <row r="13" spans="1:9" ht="13.5" thickBot="1">
      <c r="A13" s="22" t="s">
        <v>698</v>
      </c>
      <c r="B13" s="22"/>
      <c r="C13" s="22"/>
      <c r="D13" s="23"/>
      <c r="E13" s="23"/>
      <c r="F13" s="23"/>
      <c r="G13" s="23"/>
      <c r="H13" s="23">
        <v>15414.0038</v>
      </c>
      <c r="I13" s="24">
        <v>3.3413340061377438E-2</v>
      </c>
    </row>
    <row r="14" spans="1:9" ht="13.5" thickTop="1">
      <c r="I14" s="4"/>
    </row>
    <row r="15" spans="1:9">
      <c r="A15" s="10" t="s">
        <v>6</v>
      </c>
      <c r="B15" s="10"/>
      <c r="C15" s="10"/>
      <c r="D15" s="14" t="s">
        <v>16</v>
      </c>
    </row>
    <row r="16" spans="1:9" ht="13.5" thickBot="1">
      <c r="A16" s="10" t="s">
        <v>17</v>
      </c>
      <c r="B16" s="10"/>
      <c r="C16" s="10"/>
      <c r="D16" s="25" t="s">
        <v>9</v>
      </c>
      <c r="I16" s="4"/>
    </row>
    <row r="17" spans="1:9" ht="39" thickBot="1">
      <c r="A17" s="26" t="s">
        <v>18</v>
      </c>
      <c r="B17" s="49" t="s">
        <v>19</v>
      </c>
      <c r="C17" s="27" t="s">
        <v>20</v>
      </c>
      <c r="D17" s="26" t="s">
        <v>10</v>
      </c>
      <c r="E17" s="26" t="s">
        <v>21</v>
      </c>
      <c r="F17" s="28" t="s">
        <v>22</v>
      </c>
      <c r="G17" s="28" t="s">
        <v>35</v>
      </c>
      <c r="H17" s="26" t="s">
        <v>12</v>
      </c>
      <c r="I17" s="29" t="s">
        <v>13</v>
      </c>
    </row>
    <row r="18" spans="1:9">
      <c r="A18" s="30" t="s">
        <v>694</v>
      </c>
      <c r="B18" s="34" t="s">
        <v>302</v>
      </c>
      <c r="C18" s="48" t="s">
        <v>301</v>
      </c>
      <c r="D18" s="31" t="s">
        <v>16</v>
      </c>
      <c r="E18" s="31" t="s">
        <v>25</v>
      </c>
      <c r="F18" s="31" t="s">
        <v>26</v>
      </c>
      <c r="G18" s="45"/>
      <c r="H18" s="32">
        <v>34806.073499999999</v>
      </c>
      <c r="I18" s="33">
        <v>7.5450037845248064E-2</v>
      </c>
    </row>
    <row r="19" spans="1:9">
      <c r="A19" s="34" t="s">
        <v>694</v>
      </c>
      <c r="B19" s="34" t="s">
        <v>302</v>
      </c>
      <c r="C19" s="34" t="s">
        <v>301</v>
      </c>
      <c r="D19" s="35" t="s">
        <v>16</v>
      </c>
      <c r="E19" s="35" t="s">
        <v>27</v>
      </c>
      <c r="F19" s="35" t="s">
        <v>26</v>
      </c>
      <c r="G19" s="37"/>
      <c r="H19" s="32">
        <v>34806.073499999999</v>
      </c>
      <c r="I19" s="33">
        <v>7.5450037845248064E-2</v>
      </c>
    </row>
    <row r="20" spans="1:9">
      <c r="A20" s="34" t="s">
        <v>694</v>
      </c>
      <c r="B20" s="34"/>
      <c r="C20" s="34" t="s">
        <v>28</v>
      </c>
      <c r="D20" s="37" t="s">
        <v>16</v>
      </c>
      <c r="E20" s="37" t="s">
        <v>25</v>
      </c>
      <c r="F20" s="35" t="s">
        <v>26</v>
      </c>
      <c r="G20" s="37"/>
      <c r="H20" s="32">
        <v>0</v>
      </c>
      <c r="I20" s="33">
        <v>0</v>
      </c>
    </row>
    <row r="21" spans="1:9">
      <c r="A21" s="34" t="s">
        <v>694</v>
      </c>
      <c r="B21" s="34"/>
      <c r="C21" s="34" t="s">
        <v>28</v>
      </c>
      <c r="D21" s="37" t="s">
        <v>16</v>
      </c>
      <c r="E21" s="37" t="s">
        <v>25</v>
      </c>
      <c r="F21" s="35" t="s">
        <v>26</v>
      </c>
      <c r="G21" s="37"/>
      <c r="H21" s="32">
        <v>0</v>
      </c>
      <c r="I21" s="33">
        <v>0</v>
      </c>
    </row>
    <row r="22" spans="1:9">
      <c r="A22" s="34" t="s">
        <v>694</v>
      </c>
      <c r="B22" s="34"/>
      <c r="C22" s="34" t="s">
        <v>28</v>
      </c>
      <c r="D22" s="37" t="s">
        <v>16</v>
      </c>
      <c r="E22" s="37" t="s">
        <v>25</v>
      </c>
      <c r="F22" s="35" t="s">
        <v>26</v>
      </c>
      <c r="G22" s="37"/>
      <c r="H22" s="32">
        <v>0</v>
      </c>
      <c r="I22" s="33">
        <v>0</v>
      </c>
    </row>
    <row r="23" spans="1:9">
      <c r="A23" s="34"/>
      <c r="B23" s="34"/>
      <c r="C23" s="34" t="s">
        <v>28</v>
      </c>
      <c r="D23" s="37" t="s">
        <v>16</v>
      </c>
      <c r="E23" s="37" t="s">
        <v>27</v>
      </c>
      <c r="F23" s="35" t="s">
        <v>26</v>
      </c>
      <c r="G23" s="37"/>
      <c r="H23" s="32">
        <v>0</v>
      </c>
      <c r="I23" s="33">
        <v>0</v>
      </c>
    </row>
    <row r="24" spans="1:9" ht="13.5" thickBot="1">
      <c r="A24" s="22" t="s">
        <v>699</v>
      </c>
      <c r="B24" s="22"/>
      <c r="C24" s="22"/>
      <c r="D24" s="23"/>
      <c r="E24" s="23"/>
      <c r="F24" s="23"/>
      <c r="G24" s="46">
        <v>0</v>
      </c>
      <c r="H24" s="23">
        <v>69612.146999999997</v>
      </c>
      <c r="I24" s="24">
        <v>0.15090007569049613</v>
      </c>
    </row>
    <row r="25" spans="1:9" ht="13.5" thickTop="1">
      <c r="I25" s="4"/>
    </row>
    <row r="26" spans="1:9">
      <c r="A26" s="10" t="s">
        <v>6</v>
      </c>
      <c r="B26" s="10"/>
      <c r="C26" s="10"/>
      <c r="D26" s="14" t="s">
        <v>30</v>
      </c>
    </row>
    <row r="27" spans="1:9" ht="13.5" thickBot="1">
      <c r="A27" s="10" t="s">
        <v>17</v>
      </c>
      <c r="B27" s="10"/>
      <c r="C27" s="10"/>
      <c r="D27" s="25" t="s">
        <v>9</v>
      </c>
      <c r="I27" s="4"/>
    </row>
    <row r="28" spans="1:9" ht="39" thickBot="1">
      <c r="A28" s="26" t="s">
        <v>18</v>
      </c>
      <c r="B28" s="49" t="s">
        <v>19</v>
      </c>
      <c r="C28" s="27" t="s">
        <v>20</v>
      </c>
      <c r="D28" s="26" t="s">
        <v>31</v>
      </c>
      <c r="E28" s="26" t="s">
        <v>21</v>
      </c>
      <c r="F28" s="28" t="s">
        <v>22</v>
      </c>
      <c r="G28" s="28" t="s">
        <v>35</v>
      </c>
      <c r="H28" s="26" t="s">
        <v>12</v>
      </c>
      <c r="I28" s="29" t="s">
        <v>13</v>
      </c>
    </row>
    <row r="29" spans="1:9" ht="13.5" thickBot="1">
      <c r="A29" s="34" t="s">
        <v>694</v>
      </c>
      <c r="B29" s="48" t="s">
        <v>582</v>
      </c>
      <c r="C29" s="48" t="s">
        <v>74</v>
      </c>
      <c r="D29" s="31" t="s">
        <v>30</v>
      </c>
      <c r="E29" s="35" t="s">
        <v>25</v>
      </c>
      <c r="F29" s="31" t="s">
        <v>26</v>
      </c>
      <c r="G29" s="31"/>
      <c r="H29" s="32">
        <v>167555.02959999998</v>
      </c>
      <c r="I29" s="18">
        <v>0.36321342953210906</v>
      </c>
    </row>
    <row r="30" spans="1:9">
      <c r="A30" s="34" t="s">
        <v>694</v>
      </c>
      <c r="B30" s="48" t="s">
        <v>582</v>
      </c>
      <c r="C30" s="34" t="s">
        <v>74</v>
      </c>
      <c r="D30" s="35" t="s">
        <v>30</v>
      </c>
      <c r="E30" s="35" t="s">
        <v>27</v>
      </c>
      <c r="F30" s="35" t="s">
        <v>26</v>
      </c>
      <c r="G30" s="35"/>
      <c r="H30" s="32">
        <v>167555.02959999998</v>
      </c>
      <c r="I30" s="33">
        <v>0.36321342953210906</v>
      </c>
    </row>
    <row r="31" spans="1:9" s="4" customFormat="1">
      <c r="A31" s="34" t="s">
        <v>694</v>
      </c>
      <c r="B31" s="40" t="s">
        <v>691</v>
      </c>
      <c r="C31" s="40" t="s">
        <v>695</v>
      </c>
      <c r="D31" s="35" t="s">
        <v>30</v>
      </c>
      <c r="E31" s="35" t="s">
        <v>25</v>
      </c>
      <c r="F31" s="35" t="s">
        <v>26</v>
      </c>
      <c r="G31" s="37"/>
      <c r="H31" s="32">
        <v>20588.329999999998</v>
      </c>
      <c r="I31" s="33">
        <v>4.4629862591954131E-2</v>
      </c>
    </row>
    <row r="32" spans="1:9" s="4" customFormat="1">
      <c r="A32" s="34" t="s">
        <v>694</v>
      </c>
      <c r="B32" s="40" t="s">
        <v>691</v>
      </c>
      <c r="C32" s="40" t="s">
        <v>695</v>
      </c>
      <c r="D32" s="37" t="s">
        <v>30</v>
      </c>
      <c r="E32" s="35" t="s">
        <v>27</v>
      </c>
      <c r="F32" s="35" t="s">
        <v>26</v>
      </c>
      <c r="G32" s="37"/>
      <c r="H32" s="32">
        <v>20588.329999999998</v>
      </c>
      <c r="I32" s="33">
        <v>4.4629862591954131E-2</v>
      </c>
    </row>
    <row r="33" spans="1:9" s="4" customFormat="1">
      <c r="A33" s="34" t="s">
        <v>694</v>
      </c>
      <c r="B33" s="40"/>
      <c r="C33" s="40" t="s">
        <v>28</v>
      </c>
      <c r="D33" s="35" t="s">
        <v>30</v>
      </c>
      <c r="E33" s="35" t="s">
        <v>25</v>
      </c>
      <c r="F33" s="35" t="s">
        <v>26</v>
      </c>
      <c r="G33" s="37"/>
      <c r="H33" s="32">
        <v>0</v>
      </c>
      <c r="I33" s="33">
        <v>0</v>
      </c>
    </row>
    <row r="34" spans="1:9" s="4" customFormat="1">
      <c r="A34" s="34" t="s">
        <v>694</v>
      </c>
      <c r="B34" s="40"/>
      <c r="C34" s="40" t="s">
        <v>28</v>
      </c>
      <c r="D34" s="35" t="s">
        <v>30</v>
      </c>
      <c r="E34" s="35" t="s">
        <v>25</v>
      </c>
      <c r="F34" s="35" t="s">
        <v>26</v>
      </c>
      <c r="G34" s="37"/>
      <c r="H34" s="32">
        <v>0</v>
      </c>
      <c r="I34" s="33">
        <v>0</v>
      </c>
    </row>
    <row r="35" spans="1:9" s="4" customFormat="1">
      <c r="A35" s="34" t="s">
        <v>694</v>
      </c>
      <c r="B35" s="40"/>
      <c r="C35" s="40" t="s">
        <v>28</v>
      </c>
      <c r="D35" s="35" t="s">
        <v>30</v>
      </c>
      <c r="E35" s="35" t="s">
        <v>25</v>
      </c>
      <c r="F35" s="35" t="s">
        <v>26</v>
      </c>
      <c r="G35" s="37"/>
      <c r="H35" s="32">
        <v>0</v>
      </c>
      <c r="I35" s="33">
        <v>0</v>
      </c>
    </row>
    <row r="36" spans="1:9" s="4" customFormat="1">
      <c r="A36" s="34" t="s">
        <v>694</v>
      </c>
      <c r="B36" s="40"/>
      <c r="C36" s="40" t="s">
        <v>28</v>
      </c>
      <c r="D36" s="35" t="s">
        <v>30</v>
      </c>
      <c r="E36" s="35" t="s">
        <v>25</v>
      </c>
      <c r="F36" s="35" t="s">
        <v>26</v>
      </c>
      <c r="G36" s="37"/>
      <c r="H36" s="32">
        <v>0</v>
      </c>
      <c r="I36" s="33">
        <v>0</v>
      </c>
    </row>
    <row r="37" spans="1:9" s="4" customFormat="1">
      <c r="A37" s="38"/>
      <c r="B37" s="38"/>
      <c r="C37" s="38"/>
      <c r="D37" s="39"/>
      <c r="E37" s="39"/>
      <c r="F37" s="39"/>
      <c r="G37" s="39"/>
      <c r="H37" s="20"/>
      <c r="I37" s="19">
        <v>0</v>
      </c>
    </row>
    <row r="38" spans="1:9" s="4" customFormat="1" ht="13.5" thickBot="1">
      <c r="A38" s="22" t="s">
        <v>700</v>
      </c>
      <c r="B38" s="22"/>
      <c r="C38" s="22"/>
      <c r="D38" s="23"/>
      <c r="E38" s="23"/>
      <c r="F38" s="23"/>
      <c r="G38" s="46">
        <v>0</v>
      </c>
      <c r="H38" s="23">
        <v>376286.71919999999</v>
      </c>
      <c r="I38" s="24">
        <v>0.81568658424812635</v>
      </c>
    </row>
    <row r="39" spans="1:9" s="4" customFormat="1" ht="13.5" thickTop="1">
      <c r="A39" s="5"/>
      <c r="B39" s="5"/>
      <c r="C39" s="5"/>
      <c r="D39" s="5"/>
      <c r="E39" s="5"/>
      <c r="F39" s="5"/>
      <c r="G39" s="5"/>
      <c r="H39" s="5"/>
      <c r="I39" s="5"/>
    </row>
    <row r="40" spans="1:9" s="4" customFormat="1">
      <c r="A40" s="10" t="s">
        <v>6</v>
      </c>
      <c r="B40" s="10"/>
      <c r="C40" s="10"/>
      <c r="D40" s="14" t="s">
        <v>32</v>
      </c>
      <c r="E40" s="5"/>
      <c r="F40" s="5"/>
      <c r="G40" s="5"/>
      <c r="H40" s="5"/>
      <c r="I40" s="5"/>
    </row>
    <row r="41" spans="1:9" s="4" customFormat="1" ht="13.5" thickBot="1">
      <c r="A41" s="10" t="s">
        <v>17</v>
      </c>
      <c r="B41" s="10"/>
      <c r="C41" s="10"/>
      <c r="D41" s="25" t="s">
        <v>9</v>
      </c>
      <c r="E41" s="5"/>
      <c r="F41" s="5"/>
      <c r="G41" s="5"/>
      <c r="H41" s="5"/>
    </row>
    <row r="42" spans="1:9" s="4" customFormat="1" ht="39" thickBot="1">
      <c r="A42" s="26" t="s">
        <v>18</v>
      </c>
      <c r="B42" s="49" t="s">
        <v>19</v>
      </c>
      <c r="C42" s="27" t="s">
        <v>20</v>
      </c>
      <c r="D42" s="26" t="s">
        <v>31</v>
      </c>
      <c r="E42" s="26" t="s">
        <v>21</v>
      </c>
      <c r="F42" s="28" t="s">
        <v>22</v>
      </c>
      <c r="G42" s="28" t="s">
        <v>35</v>
      </c>
      <c r="H42" s="26" t="s">
        <v>12</v>
      </c>
      <c r="I42" s="29" t="s">
        <v>13</v>
      </c>
    </row>
    <row r="43" spans="1:9" s="4" customFormat="1">
      <c r="A43" s="30"/>
      <c r="B43" s="48"/>
      <c r="C43" s="48" t="s">
        <v>28</v>
      </c>
      <c r="D43" s="31" t="s">
        <v>32</v>
      </c>
      <c r="E43" s="31" t="s">
        <v>25</v>
      </c>
      <c r="F43" s="31" t="s">
        <v>26</v>
      </c>
      <c r="G43" s="31"/>
      <c r="H43" s="32">
        <v>0</v>
      </c>
      <c r="I43" s="18">
        <v>0</v>
      </c>
    </row>
    <row r="44" spans="1:9" s="4" customFormat="1">
      <c r="A44" s="34"/>
      <c r="B44" s="34"/>
      <c r="C44" s="34" t="s">
        <v>28</v>
      </c>
      <c r="D44" s="35" t="s">
        <v>32</v>
      </c>
      <c r="E44" s="35" t="s">
        <v>25</v>
      </c>
      <c r="F44" s="35" t="s">
        <v>26</v>
      </c>
      <c r="G44" s="35"/>
      <c r="H44" s="32">
        <v>0</v>
      </c>
      <c r="I44" s="33">
        <v>0</v>
      </c>
    </row>
    <row r="45" spans="1:9" s="4" customFormat="1">
      <c r="A45" s="34"/>
      <c r="B45" s="34"/>
      <c r="C45" s="34" t="s">
        <v>28</v>
      </c>
      <c r="D45" s="35" t="s">
        <v>32</v>
      </c>
      <c r="E45" s="35" t="s">
        <v>25</v>
      </c>
      <c r="F45" s="35" t="s">
        <v>26</v>
      </c>
      <c r="G45" s="35"/>
      <c r="H45" s="32">
        <v>0</v>
      </c>
      <c r="I45" s="33">
        <v>0</v>
      </c>
    </row>
    <row r="46" spans="1:9" s="4" customFormat="1">
      <c r="A46" s="34"/>
      <c r="B46" s="34"/>
      <c r="C46" s="34" t="s">
        <v>28</v>
      </c>
      <c r="D46" s="35" t="s">
        <v>32</v>
      </c>
      <c r="E46" s="35" t="s">
        <v>25</v>
      </c>
      <c r="F46" s="35" t="s">
        <v>26</v>
      </c>
      <c r="G46" s="35"/>
      <c r="H46" s="32">
        <v>0</v>
      </c>
      <c r="I46" s="33">
        <v>0</v>
      </c>
    </row>
    <row r="47" spans="1:9" s="4" customFormat="1">
      <c r="A47" s="34"/>
      <c r="B47" s="34"/>
      <c r="C47" s="34" t="s">
        <v>28</v>
      </c>
      <c r="D47" s="35" t="s">
        <v>32</v>
      </c>
      <c r="E47" s="35" t="s">
        <v>25</v>
      </c>
      <c r="F47" s="35" t="s">
        <v>29</v>
      </c>
      <c r="G47" s="35"/>
      <c r="H47" s="32">
        <v>0</v>
      </c>
      <c r="I47" s="33">
        <v>0</v>
      </c>
    </row>
    <row r="48" spans="1:9" s="4" customFormat="1">
      <c r="A48" s="38"/>
      <c r="B48" s="38"/>
      <c r="C48" s="38"/>
      <c r="D48" s="39"/>
      <c r="E48" s="39"/>
      <c r="F48" s="39"/>
      <c r="G48" s="39"/>
      <c r="H48" s="20"/>
      <c r="I48" s="21">
        <v>0</v>
      </c>
    </row>
    <row r="49" spans="1:9" s="4" customFormat="1" ht="13.5" thickBot="1">
      <c r="A49" s="22" t="s">
        <v>701</v>
      </c>
      <c r="B49" s="22"/>
      <c r="C49" s="22"/>
      <c r="D49" s="23"/>
      <c r="E49" s="23"/>
      <c r="F49" s="23"/>
      <c r="G49" s="46">
        <v>0</v>
      </c>
      <c r="H49" s="23">
        <v>0</v>
      </c>
      <c r="I49" s="24">
        <v>0</v>
      </c>
    </row>
    <row r="50" spans="1:9" s="4" customFormat="1" ht="13.5" thickTop="1">
      <c r="A50" s="5"/>
      <c r="B50" s="5"/>
      <c r="C50" s="5"/>
      <c r="D50" s="5"/>
      <c r="E50" s="5"/>
      <c r="F50" s="5"/>
      <c r="G50" s="5"/>
      <c r="H50" s="5"/>
      <c r="I50" s="5"/>
    </row>
    <row r="51" spans="1:9" s="4" customFormat="1">
      <c r="A51" s="10" t="s">
        <v>6</v>
      </c>
      <c r="B51" s="10"/>
      <c r="C51" s="10"/>
      <c r="D51" s="14" t="s">
        <v>33</v>
      </c>
      <c r="E51" s="5"/>
      <c r="F51" s="5"/>
      <c r="G51" s="5"/>
      <c r="H51" s="5"/>
      <c r="I51" s="5"/>
    </row>
    <row r="52" spans="1:9" s="4" customFormat="1" ht="13.5" thickBot="1">
      <c r="A52" s="10" t="s">
        <v>17</v>
      </c>
      <c r="B52" s="10"/>
      <c r="C52" s="10"/>
      <c r="D52" s="25" t="s">
        <v>9</v>
      </c>
      <c r="E52" s="5"/>
      <c r="F52" s="5"/>
      <c r="G52" s="5"/>
      <c r="H52" s="5"/>
    </row>
    <row r="53" spans="1:9" s="4" customFormat="1" ht="39" thickBot="1">
      <c r="A53" s="26" t="s">
        <v>18</v>
      </c>
      <c r="B53" s="49" t="s">
        <v>19</v>
      </c>
      <c r="C53" s="27" t="s">
        <v>20</v>
      </c>
      <c r="D53" s="26" t="s">
        <v>31</v>
      </c>
      <c r="E53" s="26" t="s">
        <v>21</v>
      </c>
      <c r="F53" s="28" t="s">
        <v>22</v>
      </c>
      <c r="G53" s="28" t="s">
        <v>35</v>
      </c>
      <c r="H53" s="26" t="s">
        <v>12</v>
      </c>
      <c r="I53" s="29" t="s">
        <v>13</v>
      </c>
    </row>
    <row r="54" spans="1:9" s="4" customFormat="1">
      <c r="A54" s="30"/>
      <c r="B54" s="48"/>
      <c r="C54" s="48" t="s">
        <v>28</v>
      </c>
      <c r="D54" s="31" t="s">
        <v>33</v>
      </c>
      <c r="E54" s="31" t="s">
        <v>25</v>
      </c>
      <c r="F54" s="31" t="s">
        <v>26</v>
      </c>
      <c r="G54" s="31"/>
      <c r="H54" s="17">
        <v>0</v>
      </c>
      <c r="I54" s="18">
        <v>0</v>
      </c>
    </row>
    <row r="55" spans="1:9">
      <c r="A55" s="34"/>
      <c r="B55" s="34"/>
      <c r="C55" s="34" t="s">
        <v>28</v>
      </c>
      <c r="D55" s="35" t="s">
        <v>33</v>
      </c>
      <c r="E55" s="35" t="s">
        <v>27</v>
      </c>
      <c r="F55" s="35" t="s">
        <v>26</v>
      </c>
      <c r="G55" s="35"/>
      <c r="H55" s="32">
        <v>0</v>
      </c>
      <c r="I55" s="33">
        <v>0</v>
      </c>
    </row>
    <row r="56" spans="1:9">
      <c r="A56" s="34"/>
      <c r="B56" s="40"/>
      <c r="C56" s="40" t="s">
        <v>28</v>
      </c>
      <c r="D56" s="35" t="s">
        <v>33</v>
      </c>
      <c r="E56" s="35" t="s">
        <v>25</v>
      </c>
      <c r="F56" s="35" t="s">
        <v>26</v>
      </c>
      <c r="G56" s="37"/>
      <c r="H56" s="36">
        <v>0</v>
      </c>
      <c r="I56" s="33">
        <v>0</v>
      </c>
    </row>
    <row r="57" spans="1:9">
      <c r="A57" s="34"/>
      <c r="B57" s="40"/>
      <c r="C57" s="40" t="s">
        <v>28</v>
      </c>
      <c r="D57" s="37" t="s">
        <v>33</v>
      </c>
      <c r="E57" s="35" t="s">
        <v>27</v>
      </c>
      <c r="F57" s="35" t="s">
        <v>26</v>
      </c>
      <c r="G57" s="37"/>
      <c r="H57" s="36">
        <v>0</v>
      </c>
      <c r="I57" s="33">
        <v>0</v>
      </c>
    </row>
    <row r="58" spans="1:9">
      <c r="A58" s="34"/>
      <c r="B58" s="40"/>
      <c r="C58" s="40" t="s">
        <v>28</v>
      </c>
      <c r="D58" s="35" t="s">
        <v>33</v>
      </c>
      <c r="E58" s="35" t="s">
        <v>25</v>
      </c>
      <c r="F58" s="35" t="s">
        <v>26</v>
      </c>
      <c r="G58" s="37"/>
      <c r="H58" s="36">
        <v>0</v>
      </c>
      <c r="I58" s="33">
        <v>0</v>
      </c>
    </row>
    <row r="59" spans="1:9">
      <c r="A59" s="34"/>
      <c r="B59" s="40"/>
      <c r="C59" s="40" t="s">
        <v>28</v>
      </c>
      <c r="D59" s="37" t="s">
        <v>33</v>
      </c>
      <c r="E59" s="35" t="s">
        <v>27</v>
      </c>
      <c r="F59" s="35" t="s">
        <v>26</v>
      </c>
      <c r="G59" s="37"/>
      <c r="H59" s="36">
        <v>0</v>
      </c>
      <c r="I59" s="33">
        <v>0</v>
      </c>
    </row>
    <row r="60" spans="1:9">
      <c r="A60" s="34"/>
      <c r="B60" s="40"/>
      <c r="C60" s="40" t="s">
        <v>28</v>
      </c>
      <c r="D60" s="35" t="s">
        <v>33</v>
      </c>
      <c r="E60" s="35" t="s">
        <v>25</v>
      </c>
      <c r="F60" s="35" t="s">
        <v>26</v>
      </c>
      <c r="G60" s="37"/>
      <c r="H60" s="36">
        <v>0</v>
      </c>
      <c r="I60" s="33">
        <v>0</v>
      </c>
    </row>
    <row r="61" spans="1:9">
      <c r="A61" s="34"/>
      <c r="B61" s="40"/>
      <c r="C61" s="40" t="s">
        <v>28</v>
      </c>
      <c r="D61" s="37" t="s">
        <v>33</v>
      </c>
      <c r="E61" s="35" t="s">
        <v>27</v>
      </c>
      <c r="F61" s="35" t="s">
        <v>26</v>
      </c>
      <c r="G61" s="37"/>
      <c r="H61" s="36">
        <v>0</v>
      </c>
      <c r="I61" s="33">
        <v>0</v>
      </c>
    </row>
    <row r="62" spans="1:9">
      <c r="A62" s="38"/>
      <c r="B62" s="38"/>
      <c r="C62" s="38"/>
      <c r="D62" s="39"/>
      <c r="E62" s="39"/>
      <c r="F62" s="35"/>
      <c r="G62" s="37"/>
      <c r="H62" s="20"/>
      <c r="I62" s="21">
        <v>0</v>
      </c>
    </row>
    <row r="63" spans="1:9" ht="13.5" thickBot="1">
      <c r="A63" s="22" t="s">
        <v>702</v>
      </c>
      <c r="B63" s="22"/>
      <c r="C63" s="22"/>
      <c r="D63" s="23"/>
      <c r="E63" s="23"/>
      <c r="F63" s="23"/>
      <c r="G63" s="46">
        <v>0</v>
      </c>
      <c r="H63" s="23">
        <v>0</v>
      </c>
      <c r="I63" s="24">
        <v>0</v>
      </c>
    </row>
    <row r="64" spans="1:9" ht="14.25" thickTop="1" thickBot="1"/>
    <row r="65" spans="1:9" s="4" customFormat="1" ht="14.25" thickTop="1" thickBot="1">
      <c r="A65" s="41" t="s">
        <v>34</v>
      </c>
      <c r="B65" s="41"/>
      <c r="C65" s="41"/>
      <c r="D65" s="42"/>
      <c r="E65" s="42"/>
      <c r="F65" s="42"/>
      <c r="G65" s="47">
        <v>0</v>
      </c>
      <c r="H65" s="42">
        <v>461312.87</v>
      </c>
      <c r="I65" s="43">
        <v>0.99999999999999989</v>
      </c>
    </row>
    <row r="66" spans="1:9" ht="13.5" thickTop="1"/>
  </sheetData>
  <mergeCells count="17">
    <mergeCell ref="F11:G11"/>
    <mergeCell ref="D12:E12"/>
    <mergeCell ref="F12:G12"/>
    <mergeCell ref="D8:E8"/>
    <mergeCell ref="F8:G8"/>
    <mergeCell ref="D11:E11"/>
    <mergeCell ref="H1:I1"/>
    <mergeCell ref="D5:E5"/>
    <mergeCell ref="F5:G5"/>
    <mergeCell ref="D6:E6"/>
    <mergeCell ref="F6:G6"/>
    <mergeCell ref="D7:E7"/>
    <mergeCell ref="F7:G7"/>
    <mergeCell ref="D9:E9"/>
    <mergeCell ref="F9:G9"/>
    <mergeCell ref="D10:E10"/>
    <mergeCell ref="F10:G10"/>
  </mergeCells>
  <conditionalFormatting sqref="G24 G38 G49 G63 G65 H48:H57 H12:H33 H37:H44 H1:H8 H62:H1048576">
    <cfRule type="cellIs" dxfId="5" priority="11" operator="lessThan">
      <formula>0</formula>
    </cfRule>
  </conditionalFormatting>
  <conditionalFormatting sqref="H60:H61">
    <cfRule type="cellIs" dxfId="4" priority="10" operator="lessThan">
      <formula>0</formula>
    </cfRule>
  </conditionalFormatting>
  <conditionalFormatting sqref="H58:H59">
    <cfRule type="cellIs" dxfId="3" priority="9" operator="lessThan">
      <formula>0</formula>
    </cfRule>
  </conditionalFormatting>
  <conditionalFormatting sqref="H45:H47">
    <cfRule type="cellIs" dxfId="2" priority="8" operator="lessThan">
      <formula>0</formula>
    </cfRule>
  </conditionalFormatting>
  <conditionalFormatting sqref="H9:H11">
    <cfRule type="cellIs" dxfId="1" priority="7" operator="lessThan">
      <formula>0</formula>
    </cfRule>
  </conditionalFormatting>
  <conditionalFormatting sqref="H34:H36">
    <cfRule type="cellIs" dxfId="0" priority="3"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Explanatory Notes</vt:lpstr>
      <vt:lpstr>YourChoice Cash Pens</vt:lpstr>
      <vt:lpstr>YourChoice Moderate Pens</vt:lpstr>
      <vt:lpstr>YourChoice Growth Pens</vt:lpstr>
      <vt:lpstr>YourChoice High Growth Pens</vt:lpstr>
      <vt:lpstr>Allan Gray Direct Managed Funds</vt:lpstr>
      <vt:lpstr>Allan Gray Direct Equities</vt:lpstr>
      <vt:lpstr>Allan Gray Direct SMA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2022-09-27T05:32:03Z</dcterms:modified>
</cp:coreProperties>
</file>